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Adm\Financeiro\AGENERSA\IV Revisão Quinquenal\Anexos IV RQ\Anexo 22 - Endividamento\"/>
    </mc:Choice>
  </mc:AlternateContent>
  <bookViews>
    <workbookView xWindow="0" yWindow="0" windowWidth="28800" windowHeight="12135" activeTab="3"/>
  </bookViews>
  <sheets>
    <sheet name="2014" sheetId="1" r:id="rId1"/>
    <sheet name="2015" sheetId="2" r:id="rId2"/>
    <sheet name="2016" sheetId="3" r:id="rId3"/>
    <sheet name="2017" sheetId="4" r:id="rId4"/>
  </sheets>
  <definedNames>
    <definedName name="_xlnm._FilterDatabase" localSheetId="2" hidden="1">'2016'!$A$7:$AB$7</definedName>
    <definedName name="_xlnm._FilterDatabase" localSheetId="3" hidden="1">'2017'!$A$7:$AB$7</definedName>
    <definedName name="_xlnm.Print_Area" localSheetId="0">'2014'!$D$2:$X$73</definedName>
    <definedName name="_xlnm.Print_Area" localSheetId="1">'2015'!$D$2:$X$73</definedName>
    <definedName name="_xlnm.Print_Area" localSheetId="2">'2016'!$D$2:$X$73</definedName>
    <definedName name="_xlnm.Print_Area" localSheetId="3">'2017'!$D$2:$X$73</definedName>
  </definedNames>
  <calcPr calcId="152511"/>
</workbook>
</file>

<file path=xl/calcChain.xml><?xml version="1.0" encoding="utf-8"?>
<calcChain xmlns="http://schemas.openxmlformats.org/spreadsheetml/2006/main">
  <c r="N137" i="4" l="1"/>
  <c r="I138" i="4" s="1"/>
  <c r="M137" i="4"/>
  <c r="L137" i="4"/>
  <c r="K137" i="4"/>
  <c r="J137" i="4"/>
  <c r="J138" i="4" s="1"/>
  <c r="I137" i="4"/>
  <c r="H137" i="4"/>
  <c r="G137" i="4"/>
  <c r="F137" i="4"/>
  <c r="F138" i="4" s="1"/>
  <c r="N134" i="4"/>
  <c r="N133" i="4"/>
  <c r="N132" i="4"/>
  <c r="N131" i="4"/>
  <c r="N130" i="4"/>
  <c r="D130" i="4"/>
  <c r="P130" i="4" s="1"/>
  <c r="N129" i="4"/>
  <c r="D129" i="4"/>
  <c r="P129" i="4" s="1"/>
  <c r="P128" i="4"/>
  <c r="N128" i="4"/>
  <c r="D128" i="4"/>
  <c r="N127" i="4"/>
  <c r="D127" i="4"/>
  <c r="P127" i="4" s="1"/>
  <c r="P126" i="4"/>
  <c r="N126" i="4"/>
  <c r="D126" i="4"/>
  <c r="N125" i="4"/>
  <c r="D125" i="4"/>
  <c r="P125" i="4" s="1"/>
  <c r="P124" i="4"/>
  <c r="N124" i="4"/>
  <c r="D124" i="4"/>
  <c r="H123" i="4"/>
  <c r="I123" i="4" s="1"/>
  <c r="J123" i="4" s="1"/>
  <c r="K123" i="4" s="1"/>
  <c r="L123" i="4" s="1"/>
  <c r="M123" i="4" s="1"/>
  <c r="W120" i="4"/>
  <c r="X120" i="4" s="1"/>
  <c r="V120" i="4"/>
  <c r="U120" i="4"/>
  <c r="N120" i="4"/>
  <c r="M120" i="4"/>
  <c r="C119" i="4"/>
  <c r="B119" i="4"/>
  <c r="A119" i="4"/>
  <c r="B118" i="4"/>
  <c r="A118" i="4"/>
  <c r="B111" i="4"/>
  <c r="A111" i="4"/>
  <c r="B110" i="4"/>
  <c r="A110" i="4"/>
  <c r="B109" i="4"/>
  <c r="A109" i="4"/>
  <c r="B108" i="4"/>
  <c r="A108" i="4"/>
  <c r="B107" i="4"/>
  <c r="A107" i="4"/>
  <c r="B106" i="4"/>
  <c r="A106" i="4"/>
  <c r="B91" i="4"/>
  <c r="A91" i="4"/>
  <c r="B90" i="4"/>
  <c r="A90" i="4"/>
  <c r="B89" i="4"/>
  <c r="A89" i="4"/>
  <c r="B88" i="4"/>
  <c r="A88" i="4"/>
  <c r="B87" i="4"/>
  <c r="A87" i="4"/>
  <c r="B86" i="4"/>
  <c r="A86" i="4"/>
  <c r="B85" i="4"/>
  <c r="A85" i="4"/>
  <c r="B84" i="4"/>
  <c r="A84" i="4"/>
  <c r="B83" i="4"/>
  <c r="A83" i="4"/>
  <c r="B82" i="4"/>
  <c r="A82" i="4"/>
  <c r="B81" i="4"/>
  <c r="A81" i="4"/>
  <c r="B80" i="4"/>
  <c r="A80" i="4"/>
  <c r="B79" i="4"/>
  <c r="A79" i="4"/>
  <c r="B78" i="4"/>
  <c r="A78" i="4"/>
  <c r="B77" i="4"/>
  <c r="A77" i="4"/>
  <c r="B76" i="4"/>
  <c r="A76" i="4"/>
  <c r="B75" i="4"/>
  <c r="A75" i="4"/>
  <c r="B74" i="4"/>
  <c r="A74" i="4"/>
  <c r="B73" i="4"/>
  <c r="A73" i="4"/>
  <c r="B72" i="4"/>
  <c r="A72" i="4"/>
  <c r="B71" i="4"/>
  <c r="A71" i="4"/>
  <c r="B70" i="4"/>
  <c r="A70" i="4"/>
  <c r="B69" i="4"/>
  <c r="A69" i="4"/>
  <c r="B68" i="4"/>
  <c r="A68" i="4"/>
  <c r="B67" i="4"/>
  <c r="A67" i="4"/>
  <c r="B66" i="4"/>
  <c r="A66" i="4"/>
  <c r="B65" i="4"/>
  <c r="A65" i="4"/>
  <c r="B64" i="4"/>
  <c r="A64" i="4"/>
  <c r="B63" i="4"/>
  <c r="A63" i="4"/>
  <c r="B62" i="4"/>
  <c r="A62" i="4"/>
  <c r="X61" i="4"/>
  <c r="Y61" i="4" s="1"/>
  <c r="P61" i="4"/>
  <c r="B61" i="4"/>
  <c r="A61" i="4"/>
  <c r="X60" i="4"/>
  <c r="Y60" i="4" s="1"/>
  <c r="P60" i="4"/>
  <c r="B60" i="4"/>
  <c r="A60" i="4"/>
  <c r="X59" i="4"/>
  <c r="Y59" i="4" s="1"/>
  <c r="P59" i="4"/>
  <c r="B59" i="4"/>
  <c r="A59" i="4"/>
  <c r="Y58" i="4"/>
  <c r="X58" i="4"/>
  <c r="P58" i="4"/>
  <c r="B58" i="4"/>
  <c r="A58" i="4"/>
  <c r="X57" i="4"/>
  <c r="Y57" i="4" s="1"/>
  <c r="P57" i="4"/>
  <c r="B57" i="4"/>
  <c r="A57" i="4"/>
  <c r="X56" i="4"/>
  <c r="Y56" i="4" s="1"/>
  <c r="P56" i="4"/>
  <c r="B56" i="4"/>
  <c r="A56" i="4"/>
  <c r="Y55" i="4"/>
  <c r="X55" i="4"/>
  <c r="P55" i="4"/>
  <c r="B55" i="4"/>
  <c r="A55" i="4"/>
  <c r="Y54" i="4"/>
  <c r="X54" i="4"/>
  <c r="P54" i="4"/>
  <c r="B54" i="4"/>
  <c r="A54" i="4"/>
  <c r="X53" i="4"/>
  <c r="Y53" i="4" s="1"/>
  <c r="P53" i="4"/>
  <c r="B53" i="4"/>
  <c r="A53" i="4"/>
  <c r="X52" i="4"/>
  <c r="Y52" i="4" s="1"/>
  <c r="P52" i="4"/>
  <c r="B52" i="4"/>
  <c r="A52" i="4"/>
  <c r="X51" i="4"/>
  <c r="Y51" i="4" s="1"/>
  <c r="P51" i="4"/>
  <c r="B51" i="4"/>
  <c r="A51" i="4"/>
  <c r="Y50" i="4"/>
  <c r="X50" i="4"/>
  <c r="P50" i="4"/>
  <c r="B50" i="4"/>
  <c r="A50" i="4"/>
  <c r="X49" i="4"/>
  <c r="Y49" i="4" s="1"/>
  <c r="P49" i="4"/>
  <c r="B49" i="4"/>
  <c r="A49" i="4"/>
  <c r="X48" i="4"/>
  <c r="Y48" i="4" s="1"/>
  <c r="P48" i="4"/>
  <c r="B48" i="4"/>
  <c r="A48" i="4"/>
  <c r="Y47" i="4"/>
  <c r="X47" i="4"/>
  <c r="P47" i="4"/>
  <c r="B47" i="4"/>
  <c r="A47" i="4"/>
  <c r="Y46" i="4"/>
  <c r="X46" i="4"/>
  <c r="P46" i="4"/>
  <c r="B46" i="4"/>
  <c r="A46" i="4"/>
  <c r="X45" i="4"/>
  <c r="Y45" i="4" s="1"/>
  <c r="P45" i="4"/>
  <c r="B45" i="4"/>
  <c r="A45" i="4"/>
  <c r="X44" i="4"/>
  <c r="Y44" i="4" s="1"/>
  <c r="P44" i="4"/>
  <c r="B44" i="4"/>
  <c r="A44" i="4"/>
  <c r="X43" i="4"/>
  <c r="Y43" i="4" s="1"/>
  <c r="P43" i="4"/>
  <c r="B43" i="4"/>
  <c r="A43" i="4"/>
  <c r="Y42" i="4"/>
  <c r="X42" i="4"/>
  <c r="P42" i="4"/>
  <c r="B42" i="4"/>
  <c r="A42" i="4"/>
  <c r="X41" i="4"/>
  <c r="Y41" i="4" s="1"/>
  <c r="P41" i="4"/>
  <c r="B41" i="4"/>
  <c r="A41" i="4"/>
  <c r="Y40" i="4"/>
  <c r="X40" i="4"/>
  <c r="P40" i="4"/>
  <c r="B40" i="4"/>
  <c r="A40" i="4"/>
  <c r="X39" i="4"/>
  <c r="Y39" i="4" s="1"/>
  <c r="P39" i="4"/>
  <c r="B39" i="4"/>
  <c r="A39" i="4"/>
  <c r="Y38" i="4"/>
  <c r="X38" i="4"/>
  <c r="P38" i="4"/>
  <c r="B38" i="4"/>
  <c r="A38" i="4"/>
  <c r="X37" i="4"/>
  <c r="Y37" i="4" s="1"/>
  <c r="P37" i="4"/>
  <c r="B37" i="4"/>
  <c r="A37" i="4"/>
  <c r="X36" i="4"/>
  <c r="Y36" i="4" s="1"/>
  <c r="P36" i="4"/>
  <c r="B36" i="4"/>
  <c r="A36" i="4"/>
  <c r="Y35" i="4"/>
  <c r="X35" i="4"/>
  <c r="P35" i="4"/>
  <c r="B35" i="4"/>
  <c r="A35" i="4"/>
  <c r="Y34" i="4"/>
  <c r="X34" i="4"/>
  <c r="P34" i="4"/>
  <c r="B34" i="4"/>
  <c r="A34" i="4"/>
  <c r="X33" i="4"/>
  <c r="Y33" i="4" s="1"/>
  <c r="P33" i="4"/>
  <c r="B33" i="4"/>
  <c r="A33" i="4"/>
  <c r="X32" i="4"/>
  <c r="Y32" i="4" s="1"/>
  <c r="P32" i="4"/>
  <c r="B32" i="4"/>
  <c r="A32" i="4"/>
  <c r="X31" i="4"/>
  <c r="Y31" i="4" s="1"/>
  <c r="P31" i="4"/>
  <c r="B31" i="4"/>
  <c r="A31" i="4"/>
  <c r="Y30" i="4"/>
  <c r="X30" i="4"/>
  <c r="P30" i="4"/>
  <c r="B30" i="4"/>
  <c r="A30" i="4"/>
  <c r="X29" i="4"/>
  <c r="Y29" i="4" s="1"/>
  <c r="P29" i="4"/>
  <c r="B29" i="4"/>
  <c r="A29" i="4"/>
  <c r="X28" i="4"/>
  <c r="Y28" i="4" s="1"/>
  <c r="P28" i="4"/>
  <c r="B28" i="4"/>
  <c r="A28" i="4"/>
  <c r="X27" i="4"/>
  <c r="Y27" i="4" s="1"/>
  <c r="P27" i="4"/>
  <c r="B27" i="4"/>
  <c r="A27" i="4"/>
  <c r="Y26" i="4"/>
  <c r="X26" i="4"/>
  <c r="P26" i="4"/>
  <c r="B26" i="4"/>
  <c r="A26" i="4"/>
  <c r="X25" i="4"/>
  <c r="Y25" i="4" s="1"/>
  <c r="P25" i="4"/>
  <c r="B25" i="4"/>
  <c r="A25" i="4"/>
  <c r="Y24" i="4"/>
  <c r="X24" i="4"/>
  <c r="P24" i="4"/>
  <c r="B24" i="4"/>
  <c r="A24" i="4"/>
  <c r="X23" i="4"/>
  <c r="Y23" i="4" s="1"/>
  <c r="P23" i="4"/>
  <c r="B23" i="4"/>
  <c r="A23" i="4"/>
  <c r="Y22" i="4"/>
  <c r="X22" i="4"/>
  <c r="P22" i="4"/>
  <c r="B22" i="4"/>
  <c r="A22" i="4"/>
  <c r="X21" i="4"/>
  <c r="Y21" i="4" s="1"/>
  <c r="P21" i="4"/>
  <c r="B21" i="4"/>
  <c r="A21" i="4"/>
  <c r="X20" i="4"/>
  <c r="Y20" i="4" s="1"/>
  <c r="P20" i="4"/>
  <c r="B20" i="4"/>
  <c r="A20" i="4"/>
  <c r="Y19" i="4"/>
  <c r="X19" i="4"/>
  <c r="P19" i="4"/>
  <c r="B19" i="4"/>
  <c r="A19" i="4"/>
  <c r="Y18" i="4"/>
  <c r="X18" i="4"/>
  <c r="P18" i="4"/>
  <c r="B18" i="4"/>
  <c r="A18" i="4"/>
  <c r="X17" i="4"/>
  <c r="Y17" i="4" s="1"/>
  <c r="P17" i="4"/>
  <c r="B17" i="4"/>
  <c r="W151" i="4" s="1"/>
  <c r="A17" i="4"/>
  <c r="X16" i="4"/>
  <c r="Y16" i="4" s="1"/>
  <c r="P16" i="4"/>
  <c r="B16" i="4"/>
  <c r="A16" i="4"/>
  <c r="X15" i="4"/>
  <c r="Y15" i="4" s="1"/>
  <c r="P15" i="4"/>
  <c r="B15" i="4"/>
  <c r="A15" i="4"/>
  <c r="Y14" i="4"/>
  <c r="X14" i="4"/>
  <c r="P14" i="4"/>
  <c r="B14" i="4"/>
  <c r="A14" i="4"/>
  <c r="X13" i="4"/>
  <c r="Y13" i="4" s="1"/>
  <c r="P13" i="4"/>
  <c r="B13" i="4"/>
  <c r="W150" i="4" s="1"/>
  <c r="A13" i="4"/>
  <c r="X12" i="4"/>
  <c r="Y12" i="4" s="1"/>
  <c r="P12" i="4"/>
  <c r="B12" i="4"/>
  <c r="A12" i="4"/>
  <c r="X11" i="4"/>
  <c r="Y11" i="4" s="1"/>
  <c r="P11" i="4"/>
  <c r="B11" i="4"/>
  <c r="A11" i="4"/>
  <c r="Y10" i="4"/>
  <c r="X10" i="4"/>
  <c r="P10" i="4"/>
  <c r="B10" i="4"/>
  <c r="A10" i="4"/>
  <c r="X9" i="4"/>
  <c r="Y9" i="4" s="1"/>
  <c r="P9" i="4"/>
  <c r="B9" i="4"/>
  <c r="A9" i="4"/>
  <c r="Y8" i="4"/>
  <c r="X8" i="4"/>
  <c r="P8" i="4"/>
  <c r="B8" i="4"/>
  <c r="A8" i="4"/>
  <c r="AC3" i="4"/>
  <c r="AC2" i="4"/>
  <c r="Y120" i="4" l="1"/>
  <c r="N152" i="4"/>
  <c r="J152" i="4"/>
  <c r="F152" i="4"/>
  <c r="N151" i="4"/>
  <c r="J151" i="4"/>
  <c r="F151" i="4"/>
  <c r="N150" i="4"/>
  <c r="J150" i="4"/>
  <c r="F150" i="4"/>
  <c r="N149" i="4"/>
  <c r="J149" i="4"/>
  <c r="F149" i="4"/>
  <c r="N148" i="4"/>
  <c r="J148" i="4"/>
  <c r="F148" i="4"/>
  <c r="N147" i="4"/>
  <c r="J147" i="4"/>
  <c r="F147" i="4"/>
  <c r="N146" i="4"/>
  <c r="J146" i="4"/>
  <c r="F146" i="4"/>
  <c r="N145" i="4"/>
  <c r="J145" i="4"/>
  <c r="F145" i="4"/>
  <c r="N144" i="4"/>
  <c r="J144" i="4"/>
  <c r="F144" i="4"/>
  <c r="N143" i="4"/>
  <c r="J143" i="4"/>
  <c r="F143" i="4"/>
  <c r="N142" i="4"/>
  <c r="J142" i="4"/>
  <c r="F142" i="4"/>
  <c r="T134" i="4"/>
  <c r="T133" i="4"/>
  <c r="T132" i="4"/>
  <c r="T131" i="4"/>
  <c r="L152" i="4"/>
  <c r="G152" i="4"/>
  <c r="K151" i="4"/>
  <c r="O150" i="4"/>
  <c r="I150" i="4"/>
  <c r="M149" i="4"/>
  <c r="H149" i="4"/>
  <c r="L148" i="4"/>
  <c r="G148" i="4"/>
  <c r="K147" i="4"/>
  <c r="O146" i="4"/>
  <c r="I146" i="4"/>
  <c r="M145" i="4"/>
  <c r="H145" i="4"/>
  <c r="L144" i="4"/>
  <c r="G144" i="4"/>
  <c r="K143" i="4"/>
  <c r="O142" i="4"/>
  <c r="I142" i="4"/>
  <c r="W134" i="4"/>
  <c r="R134" i="4"/>
  <c r="U133" i="4"/>
  <c r="W132" i="4"/>
  <c r="R132" i="4"/>
  <c r="X132" i="4" s="1"/>
  <c r="U131" i="4"/>
  <c r="K152" i="4"/>
  <c r="O151" i="4"/>
  <c r="I151" i="4"/>
  <c r="M150" i="4"/>
  <c r="H150" i="4"/>
  <c r="L149" i="4"/>
  <c r="G149" i="4"/>
  <c r="K148" i="4"/>
  <c r="O147" i="4"/>
  <c r="I147" i="4"/>
  <c r="M146" i="4"/>
  <c r="H146" i="4"/>
  <c r="L145" i="4"/>
  <c r="G145" i="4"/>
  <c r="K144" i="4"/>
  <c r="O143" i="4"/>
  <c r="I143" i="4"/>
  <c r="M142" i="4"/>
  <c r="H142" i="4"/>
  <c r="V134" i="4"/>
  <c r="S133" i="4"/>
  <c r="V132" i="4"/>
  <c r="S131" i="4"/>
  <c r="T124" i="4"/>
  <c r="W125" i="4"/>
  <c r="T126" i="4"/>
  <c r="W127" i="4"/>
  <c r="T128" i="4"/>
  <c r="T129" i="4"/>
  <c r="S130" i="4"/>
  <c r="V131" i="4"/>
  <c r="U132" i="4"/>
  <c r="W133" i="4"/>
  <c r="K142" i="4"/>
  <c r="U142" i="4"/>
  <c r="L143" i="4"/>
  <c r="W143" i="4"/>
  <c r="M144" i="4"/>
  <c r="O145" i="4"/>
  <c r="P146" i="4"/>
  <c r="G147" i="4"/>
  <c r="Q147" i="4"/>
  <c r="H148" i="4"/>
  <c r="S148" i="4"/>
  <c r="I149" i="4"/>
  <c r="T149" i="4"/>
  <c r="K150" i="4"/>
  <c r="U150" i="4"/>
  <c r="L151" i="4"/>
  <c r="M152" i="4"/>
  <c r="U124" i="4"/>
  <c r="R125" i="4"/>
  <c r="U126" i="4"/>
  <c r="R127" i="4"/>
  <c r="U128" i="4"/>
  <c r="U129" i="4"/>
  <c r="U130" i="4"/>
  <c r="W131" i="4"/>
  <c r="G138" i="4"/>
  <c r="N138" i="4" s="1"/>
  <c r="K138" i="4"/>
  <c r="O137" i="4"/>
  <c r="H138" i="4"/>
  <c r="L142" i="4"/>
  <c r="W142" i="4"/>
  <c r="M143" i="4"/>
  <c r="O144" i="4"/>
  <c r="P145" i="4"/>
  <c r="G146" i="4"/>
  <c r="Q146" i="4"/>
  <c r="H147" i="4"/>
  <c r="S147" i="4"/>
  <c r="I148" i="4"/>
  <c r="T148" i="4"/>
  <c r="K149" i="4"/>
  <c r="U149" i="4"/>
  <c r="L150" i="4"/>
  <c r="M151" i="4"/>
  <c r="O152" i="4"/>
  <c r="P120" i="4"/>
  <c r="U152" i="4"/>
  <c r="P152" i="4"/>
  <c r="T151" i="4"/>
  <c r="S150" i="4"/>
  <c r="W149" i="4"/>
  <c r="Q149" i="4"/>
  <c r="U148" i="4"/>
  <c r="P148" i="4"/>
  <c r="T147" i="4"/>
  <c r="S146" i="4"/>
  <c r="W145" i="4"/>
  <c r="Q145" i="4"/>
  <c r="U144" i="4"/>
  <c r="P144" i="4"/>
  <c r="T143" i="4"/>
  <c r="S142" i="4"/>
  <c r="S125" i="4"/>
  <c r="S127" i="4"/>
  <c r="V129" i="4"/>
  <c r="R129" i="4"/>
  <c r="S129" i="4"/>
  <c r="W129" i="4"/>
  <c r="T130" i="4"/>
  <c r="W130" i="4"/>
  <c r="R130" i="4"/>
  <c r="V130" i="4"/>
  <c r="R133" i="4"/>
  <c r="S134" i="4"/>
  <c r="L138" i="4"/>
  <c r="P142" i="4"/>
  <c r="G143" i="4"/>
  <c r="Q143" i="4"/>
  <c r="H144" i="4"/>
  <c r="S144" i="4"/>
  <c r="I145" i="4"/>
  <c r="T145" i="4"/>
  <c r="K146" i="4"/>
  <c r="U146" i="4"/>
  <c r="L147" i="4"/>
  <c r="W147" i="4"/>
  <c r="M148" i="4"/>
  <c r="O149" i="4"/>
  <c r="P150" i="4"/>
  <c r="G151" i="4"/>
  <c r="Q151" i="4"/>
  <c r="H152" i="4"/>
  <c r="S152" i="4"/>
  <c r="W124" i="4"/>
  <c r="S124" i="4"/>
  <c r="V124" i="4"/>
  <c r="R124" i="4"/>
  <c r="U125" i="4"/>
  <c r="T125" i="4"/>
  <c r="V125" i="4"/>
  <c r="W126" i="4"/>
  <c r="S126" i="4"/>
  <c r="V126" i="4"/>
  <c r="R126" i="4"/>
  <c r="U127" i="4"/>
  <c r="T127" i="4"/>
  <c r="V127" i="4"/>
  <c r="W128" i="4"/>
  <c r="S128" i="4"/>
  <c r="V128" i="4"/>
  <c r="R128" i="4"/>
  <c r="R131" i="4"/>
  <c r="S132" i="4"/>
  <c r="V133" i="4"/>
  <c r="U134" i="4"/>
  <c r="M138" i="4"/>
  <c r="G142" i="4"/>
  <c r="Q142" i="4"/>
  <c r="H143" i="4"/>
  <c r="S143" i="4"/>
  <c r="I144" i="4"/>
  <c r="T144" i="4"/>
  <c r="K145" i="4"/>
  <c r="U145" i="4"/>
  <c r="L146" i="4"/>
  <c r="W146" i="4"/>
  <c r="M147" i="4"/>
  <c r="O148" i="4"/>
  <c r="P149" i="4"/>
  <c r="G150" i="4"/>
  <c r="Q150" i="4"/>
  <c r="H151" i="4"/>
  <c r="S151" i="4"/>
  <c r="I152" i="4"/>
  <c r="T152" i="4"/>
  <c r="V152" i="4"/>
  <c r="R152" i="4"/>
  <c r="V151" i="4"/>
  <c r="R151" i="4"/>
  <c r="V150" i="4"/>
  <c r="R150" i="4"/>
  <c r="V149" i="4"/>
  <c r="R149" i="4"/>
  <c r="V148" i="4"/>
  <c r="R148" i="4"/>
  <c r="V147" i="4"/>
  <c r="R147" i="4"/>
  <c r="V146" i="4"/>
  <c r="R146" i="4"/>
  <c r="V145" i="4"/>
  <c r="R145" i="4"/>
  <c r="V144" i="4"/>
  <c r="R144" i="4"/>
  <c r="V143" i="4"/>
  <c r="R143" i="4"/>
  <c r="V142" i="4"/>
  <c r="R142" i="4"/>
  <c r="T142" i="4"/>
  <c r="P143" i="4"/>
  <c r="U143" i="4"/>
  <c r="Q144" i="4"/>
  <c r="W144" i="4"/>
  <c r="S145" i="4"/>
  <c r="T146" i="4"/>
  <c r="P147" i="4"/>
  <c r="U147" i="4"/>
  <c r="Q148" i="4"/>
  <c r="W148" i="4"/>
  <c r="S149" i="4"/>
  <c r="T150" i="4"/>
  <c r="P151" i="4"/>
  <c r="U151" i="4"/>
  <c r="Q152" i="4"/>
  <c r="W152" i="4"/>
  <c r="U100" i="3"/>
  <c r="T100" i="3"/>
  <c r="S100" i="3"/>
  <c r="L100" i="3"/>
  <c r="K100" i="3"/>
  <c r="B99" i="3"/>
  <c r="A99" i="3"/>
  <c r="B78" i="3"/>
  <c r="A78" i="3"/>
  <c r="B57" i="3"/>
  <c r="A57" i="3"/>
  <c r="B56" i="3"/>
  <c r="A56" i="3"/>
  <c r="B55" i="3"/>
  <c r="A55" i="3"/>
  <c r="B54" i="3"/>
  <c r="A54" i="3"/>
  <c r="V52" i="3"/>
  <c r="W52" i="3" s="1"/>
  <c r="N52" i="3"/>
  <c r="I52" i="3"/>
  <c r="B52" i="3"/>
  <c r="A52" i="3"/>
  <c r="V51" i="3"/>
  <c r="W51" i="3" s="1"/>
  <c r="N51" i="3"/>
  <c r="I51" i="3"/>
  <c r="B51" i="3"/>
  <c r="A51" i="3"/>
  <c r="V50" i="3"/>
  <c r="W50" i="3" s="1"/>
  <c r="N50" i="3"/>
  <c r="I50" i="3"/>
  <c r="B50" i="3"/>
  <c r="A50" i="3"/>
  <c r="V49" i="3"/>
  <c r="W49" i="3" s="1"/>
  <c r="N49" i="3"/>
  <c r="I49" i="3"/>
  <c r="B49" i="3"/>
  <c r="A49" i="3"/>
  <c r="V48" i="3"/>
  <c r="W48" i="3" s="1"/>
  <c r="N48" i="3"/>
  <c r="I48" i="3"/>
  <c r="B48" i="3"/>
  <c r="A48" i="3"/>
  <c r="V47" i="3"/>
  <c r="W47" i="3" s="1"/>
  <c r="N47" i="3"/>
  <c r="I47" i="3"/>
  <c r="B47" i="3"/>
  <c r="A47" i="3"/>
  <c r="V46" i="3"/>
  <c r="W46" i="3" s="1"/>
  <c r="N46" i="3"/>
  <c r="I46" i="3"/>
  <c r="B46" i="3"/>
  <c r="A46" i="3"/>
  <c r="V45" i="3"/>
  <c r="W45" i="3" s="1"/>
  <c r="N45" i="3"/>
  <c r="I45" i="3"/>
  <c r="B45" i="3"/>
  <c r="A45" i="3"/>
  <c r="V44" i="3"/>
  <c r="W44" i="3" s="1"/>
  <c r="N44" i="3"/>
  <c r="I44" i="3"/>
  <c r="B44" i="3"/>
  <c r="A44" i="3"/>
  <c r="V43" i="3"/>
  <c r="W43" i="3" s="1"/>
  <c r="N43" i="3"/>
  <c r="I43" i="3"/>
  <c r="B43" i="3"/>
  <c r="A43" i="3"/>
  <c r="V42" i="3"/>
  <c r="W42" i="3" s="1"/>
  <c r="N42" i="3"/>
  <c r="I42" i="3"/>
  <c r="B42" i="3"/>
  <c r="A42" i="3"/>
  <c r="V41" i="3"/>
  <c r="W41" i="3" s="1"/>
  <c r="N41" i="3"/>
  <c r="I41" i="3"/>
  <c r="B41" i="3"/>
  <c r="A41" i="3"/>
  <c r="V40" i="3"/>
  <c r="W40" i="3" s="1"/>
  <c r="N40" i="3"/>
  <c r="I40" i="3"/>
  <c r="B40" i="3"/>
  <c r="A40" i="3"/>
  <c r="V39" i="3"/>
  <c r="W39" i="3" s="1"/>
  <c r="N39" i="3"/>
  <c r="I39" i="3"/>
  <c r="B39" i="3"/>
  <c r="A39" i="3"/>
  <c r="V38" i="3"/>
  <c r="W38" i="3" s="1"/>
  <c r="N38" i="3"/>
  <c r="I38" i="3"/>
  <c r="B38" i="3"/>
  <c r="A38" i="3"/>
  <c r="V37" i="3"/>
  <c r="W37" i="3" s="1"/>
  <c r="N37" i="3"/>
  <c r="I37" i="3"/>
  <c r="B37" i="3"/>
  <c r="A37" i="3"/>
  <c r="V36" i="3"/>
  <c r="W36" i="3" s="1"/>
  <c r="N36" i="3"/>
  <c r="I36" i="3"/>
  <c r="B36" i="3"/>
  <c r="A36" i="3"/>
  <c r="V35" i="3"/>
  <c r="W35" i="3" s="1"/>
  <c r="N35" i="3"/>
  <c r="I35" i="3"/>
  <c r="B35" i="3"/>
  <c r="A35" i="3"/>
  <c r="V34" i="3"/>
  <c r="W34" i="3" s="1"/>
  <c r="N34" i="3"/>
  <c r="I34" i="3"/>
  <c r="B34" i="3"/>
  <c r="A34" i="3"/>
  <c r="V33" i="3"/>
  <c r="W33" i="3" s="1"/>
  <c r="N33" i="3"/>
  <c r="I33" i="3"/>
  <c r="B33" i="3"/>
  <c r="A33" i="3"/>
  <c r="V32" i="3"/>
  <c r="W32" i="3" s="1"/>
  <c r="N32" i="3"/>
  <c r="I32" i="3"/>
  <c r="B32" i="3"/>
  <c r="A32" i="3"/>
  <c r="V31" i="3"/>
  <c r="W31" i="3" s="1"/>
  <c r="N31" i="3"/>
  <c r="I31" i="3"/>
  <c r="B31" i="3"/>
  <c r="A31" i="3"/>
  <c r="V30" i="3"/>
  <c r="W30" i="3" s="1"/>
  <c r="N30" i="3"/>
  <c r="I30" i="3"/>
  <c r="B30" i="3"/>
  <c r="A30" i="3"/>
  <c r="V29" i="3"/>
  <c r="W29" i="3" s="1"/>
  <c r="N29" i="3"/>
  <c r="I29" i="3"/>
  <c r="B29" i="3"/>
  <c r="A29" i="3"/>
  <c r="V28" i="3"/>
  <c r="W28" i="3" s="1"/>
  <c r="N28" i="3"/>
  <c r="I28" i="3"/>
  <c r="B28" i="3"/>
  <c r="A28" i="3"/>
  <c r="V27" i="3"/>
  <c r="W27" i="3" s="1"/>
  <c r="N27" i="3"/>
  <c r="I27" i="3"/>
  <c r="B27" i="3"/>
  <c r="A27" i="3"/>
  <c r="V26" i="3"/>
  <c r="W26" i="3" s="1"/>
  <c r="N26" i="3"/>
  <c r="I26" i="3"/>
  <c r="B26" i="3"/>
  <c r="A26" i="3"/>
  <c r="V25" i="3"/>
  <c r="W25" i="3" s="1"/>
  <c r="N25" i="3"/>
  <c r="I25" i="3"/>
  <c r="B25" i="3"/>
  <c r="A25" i="3"/>
  <c r="V24" i="3"/>
  <c r="W24" i="3" s="1"/>
  <c r="N24" i="3"/>
  <c r="I24" i="3"/>
  <c r="B24" i="3"/>
  <c r="A24" i="3"/>
  <c r="V23" i="3"/>
  <c r="W23" i="3" s="1"/>
  <c r="N23" i="3"/>
  <c r="I23" i="3"/>
  <c r="B23" i="3"/>
  <c r="A23" i="3"/>
  <c r="V22" i="3"/>
  <c r="W22" i="3" s="1"/>
  <c r="N22" i="3"/>
  <c r="I22" i="3"/>
  <c r="B22" i="3"/>
  <c r="A22" i="3"/>
  <c r="V21" i="3"/>
  <c r="W21" i="3" s="1"/>
  <c r="I21" i="3"/>
  <c r="B21" i="3"/>
  <c r="A21" i="3"/>
  <c r="V20" i="3"/>
  <c r="W20" i="3" s="1"/>
  <c r="N20" i="3"/>
  <c r="I20" i="3"/>
  <c r="B20" i="3"/>
  <c r="A20" i="3"/>
  <c r="V19" i="3"/>
  <c r="W19" i="3" s="1"/>
  <c r="N19" i="3"/>
  <c r="I19" i="3"/>
  <c r="B19" i="3"/>
  <c r="A19" i="3"/>
  <c r="V18" i="3"/>
  <c r="W18" i="3" s="1"/>
  <c r="I18" i="3"/>
  <c r="B18" i="3"/>
  <c r="A18" i="3"/>
  <c r="V17" i="3"/>
  <c r="W17" i="3" s="1"/>
  <c r="I17" i="3"/>
  <c r="B17" i="3"/>
  <c r="A17" i="3"/>
  <c r="V16" i="3"/>
  <c r="W16" i="3" s="1"/>
  <c r="I16" i="3"/>
  <c r="B16" i="3"/>
  <c r="A16" i="3"/>
  <c r="V15" i="3"/>
  <c r="W15" i="3" s="1"/>
  <c r="N15" i="3"/>
  <c r="I15" i="3"/>
  <c r="B15" i="3"/>
  <c r="A15" i="3"/>
  <c r="V14" i="3"/>
  <c r="W14" i="3" s="1"/>
  <c r="N14" i="3"/>
  <c r="I14" i="3"/>
  <c r="B14" i="3"/>
  <c r="A14" i="3"/>
  <c r="V13" i="3"/>
  <c r="W13" i="3" s="1"/>
  <c r="N13" i="3"/>
  <c r="I13" i="3"/>
  <c r="B13" i="3"/>
  <c r="A13" i="3"/>
  <c r="V12" i="3"/>
  <c r="W12" i="3" s="1"/>
  <c r="I12" i="3"/>
  <c r="B12" i="3"/>
  <c r="A12" i="3"/>
  <c r="V11" i="3"/>
  <c r="W11" i="3" s="1"/>
  <c r="I11" i="3"/>
  <c r="B11" i="3"/>
  <c r="A11" i="3"/>
  <c r="V10" i="3"/>
  <c r="W10" i="3" s="1"/>
  <c r="I10" i="3"/>
  <c r="B10" i="3"/>
  <c r="A10" i="3"/>
  <c r="V9" i="3"/>
  <c r="W9" i="3" s="1"/>
  <c r="I9" i="3"/>
  <c r="B9" i="3"/>
  <c r="A9" i="3"/>
  <c r="V8" i="3"/>
  <c r="W8" i="3" s="1"/>
  <c r="I8" i="3"/>
  <c r="B8" i="3"/>
  <c r="A8" i="3"/>
  <c r="Q156" i="4" l="1"/>
  <c r="W137" i="4"/>
  <c r="W138" i="4" s="1"/>
  <c r="X129" i="4"/>
  <c r="S156" i="4"/>
  <c r="S157" i="4" s="1"/>
  <c r="L156" i="4"/>
  <c r="L157" i="4" s="1"/>
  <c r="R156" i="4"/>
  <c r="T156" i="4"/>
  <c r="H156" i="4"/>
  <c r="H157" i="4" s="1"/>
  <c r="X128" i="4"/>
  <c r="S137" i="4"/>
  <c r="S138" i="4" s="1"/>
  <c r="X130" i="4"/>
  <c r="W156" i="4"/>
  <c r="W157" i="4" s="1"/>
  <c r="X125" i="4"/>
  <c r="T137" i="4"/>
  <c r="T138" i="4" s="1"/>
  <c r="X134" i="4"/>
  <c r="X143" i="4"/>
  <c r="Y143" i="4" s="1"/>
  <c r="X147" i="4"/>
  <c r="X151" i="4"/>
  <c r="Y151" i="4" s="1"/>
  <c r="U137" i="4"/>
  <c r="U156" i="4"/>
  <c r="F156" i="4"/>
  <c r="F157" i="4" s="1"/>
  <c r="X142" i="4"/>
  <c r="X146" i="4"/>
  <c r="Y146" i="4" s="1"/>
  <c r="X150" i="4"/>
  <c r="Y150" i="4" s="1"/>
  <c r="G156" i="4"/>
  <c r="R137" i="4"/>
  <c r="R138" i="4" s="1"/>
  <c r="X124" i="4"/>
  <c r="X133" i="4"/>
  <c r="X127" i="4"/>
  <c r="K156" i="4"/>
  <c r="K157" i="4" s="1"/>
  <c r="M156" i="4"/>
  <c r="M157" i="4" s="1"/>
  <c r="I156" i="4"/>
  <c r="J156" i="4"/>
  <c r="X145" i="4"/>
  <c r="Y145" i="4" s="1"/>
  <c r="X149" i="4"/>
  <c r="V156" i="4"/>
  <c r="V157" i="4" s="1"/>
  <c r="X131" i="4"/>
  <c r="X126" i="4"/>
  <c r="V137" i="4"/>
  <c r="P156" i="4"/>
  <c r="O156" i="4"/>
  <c r="O157" i="4" s="1"/>
  <c r="N156" i="4"/>
  <c r="N157" i="4" s="1"/>
  <c r="X144" i="4"/>
  <c r="Y144" i="4" s="1"/>
  <c r="X148" i="4"/>
  <c r="Y148" i="4" s="1"/>
  <c r="X152" i="4"/>
  <c r="Y152" i="4" s="1"/>
  <c r="N100" i="3"/>
  <c r="V100" i="3"/>
  <c r="N111" i="3"/>
  <c r="F105" i="3"/>
  <c r="F106" i="3"/>
  <c r="F107" i="3"/>
  <c r="F108" i="3"/>
  <c r="F109" i="3"/>
  <c r="F110" i="3"/>
  <c r="F111" i="3"/>
  <c r="J105" i="3"/>
  <c r="J106" i="3"/>
  <c r="J107" i="3"/>
  <c r="J108" i="3"/>
  <c r="J109" i="3"/>
  <c r="J110" i="3"/>
  <c r="J111" i="3"/>
  <c r="W100" i="3"/>
  <c r="N105" i="3"/>
  <c r="N106" i="3"/>
  <c r="N107" i="3"/>
  <c r="N108" i="3"/>
  <c r="N109" i="3"/>
  <c r="N110" i="3"/>
  <c r="Q111" i="3"/>
  <c r="M111" i="3"/>
  <c r="Q110" i="3"/>
  <c r="M110" i="3"/>
  <c r="Q109" i="3"/>
  <c r="M109" i="3"/>
  <c r="Q108" i="3"/>
  <c r="M108" i="3"/>
  <c r="Q107" i="3"/>
  <c r="M107" i="3"/>
  <c r="Q106" i="3"/>
  <c r="M106" i="3"/>
  <c r="Q105" i="3"/>
  <c r="M105" i="3"/>
  <c r="O111" i="3"/>
  <c r="G111" i="3"/>
  <c r="O110" i="3"/>
  <c r="G110" i="3"/>
  <c r="O109" i="3"/>
  <c r="G109" i="3"/>
  <c r="O108" i="3"/>
  <c r="G108" i="3"/>
  <c r="O107" i="3"/>
  <c r="G107" i="3"/>
  <c r="O106" i="3"/>
  <c r="G106" i="3"/>
  <c r="O105" i="3"/>
  <c r="G105" i="3"/>
  <c r="P111" i="3"/>
  <c r="P110" i="3"/>
  <c r="P109" i="3"/>
  <c r="P108" i="3"/>
  <c r="P107" i="3"/>
  <c r="P106" i="3"/>
  <c r="P105" i="3"/>
  <c r="S111" i="3"/>
  <c r="K111" i="3"/>
  <c r="S110" i="3"/>
  <c r="K110" i="3"/>
  <c r="S109" i="3"/>
  <c r="K109" i="3"/>
  <c r="S108" i="3"/>
  <c r="K108" i="3"/>
  <c r="S107" i="3"/>
  <c r="K107" i="3"/>
  <c r="S106" i="3"/>
  <c r="K106" i="3"/>
  <c r="S105" i="3"/>
  <c r="K105" i="3"/>
  <c r="I111" i="3"/>
  <c r="R105" i="3"/>
  <c r="R106" i="3"/>
  <c r="R107" i="3"/>
  <c r="R108" i="3"/>
  <c r="R109" i="3"/>
  <c r="R110" i="3"/>
  <c r="R111" i="3"/>
  <c r="H105" i="3"/>
  <c r="L105" i="3"/>
  <c r="H106" i="3"/>
  <c r="L106" i="3"/>
  <c r="H107" i="3"/>
  <c r="L107" i="3"/>
  <c r="H108" i="3"/>
  <c r="L108" i="3"/>
  <c r="H109" i="3"/>
  <c r="L109" i="3"/>
  <c r="H110" i="3"/>
  <c r="L110" i="3"/>
  <c r="H111" i="3"/>
  <c r="L111" i="3"/>
  <c r="I105" i="3"/>
  <c r="I106" i="3"/>
  <c r="I107" i="3"/>
  <c r="I108" i="3"/>
  <c r="I109" i="3"/>
  <c r="I110" i="3"/>
  <c r="X137" i="4" l="1"/>
  <c r="V138" i="4" s="1"/>
  <c r="X156" i="4"/>
  <c r="Y142" i="4" s="1"/>
  <c r="Y137" i="4"/>
  <c r="Z156" i="4"/>
  <c r="P112" i="3"/>
  <c r="P113" i="3" s="1"/>
  <c r="O112" i="3"/>
  <c r="R112" i="3"/>
  <c r="M112" i="3"/>
  <c r="T108" i="3"/>
  <c r="U108" i="3" s="1"/>
  <c r="T111" i="3"/>
  <c r="U111" i="3" s="1"/>
  <c r="T107" i="3"/>
  <c r="K112" i="3"/>
  <c r="K113" i="3" s="1"/>
  <c r="Q112" i="3"/>
  <c r="T110" i="3"/>
  <c r="T106" i="3"/>
  <c r="U106" i="3" s="1"/>
  <c r="L112" i="3"/>
  <c r="L113" i="3" s="1"/>
  <c r="N112" i="3"/>
  <c r="J112" i="3"/>
  <c r="H112" i="3"/>
  <c r="H113" i="3" s="1"/>
  <c r="I112" i="3"/>
  <c r="S112" i="3"/>
  <c r="S113" i="3" s="1"/>
  <c r="G112" i="3"/>
  <c r="T109" i="3"/>
  <c r="U109" i="3" s="1"/>
  <c r="T105" i="3"/>
  <c r="F112" i="3"/>
  <c r="F113" i="3" s="1"/>
  <c r="I157" i="4" l="1"/>
  <c r="U138" i="4"/>
  <c r="X138" i="4" s="1"/>
  <c r="O138" i="4"/>
  <c r="G157" i="4"/>
  <c r="U157" i="4"/>
  <c r="Z157" i="4"/>
  <c r="R157" i="4"/>
  <c r="Q157" i="4"/>
  <c r="P157" i="4"/>
  <c r="Y147" i="4"/>
  <c r="Y156" i="4" s="1"/>
  <c r="Y149" i="4"/>
  <c r="T157" i="4"/>
  <c r="J157" i="4"/>
  <c r="T112" i="3"/>
  <c r="J113" i="3" s="1"/>
  <c r="X157" i="4" l="1"/>
  <c r="V112" i="3"/>
  <c r="R113" i="3"/>
  <c r="M113" i="3"/>
  <c r="O113" i="3"/>
  <c r="G113" i="3"/>
  <c r="U105" i="3"/>
  <c r="Q113" i="3"/>
  <c r="U110" i="3"/>
  <c r="U107" i="3"/>
  <c r="I113" i="3"/>
  <c r="N113" i="3"/>
  <c r="U112" i="3" l="1"/>
  <c r="T113" i="3"/>
  <c r="U100" i="2" l="1"/>
  <c r="T100" i="2"/>
  <c r="S100" i="2"/>
  <c r="L100" i="2"/>
  <c r="K100" i="2"/>
  <c r="B99" i="2"/>
  <c r="A99" i="2"/>
  <c r="B78" i="2"/>
  <c r="A78" i="2"/>
  <c r="B57" i="2"/>
  <c r="A57" i="2"/>
  <c r="B56" i="2"/>
  <c r="A56" i="2"/>
  <c r="B55" i="2"/>
  <c r="A55" i="2"/>
  <c r="B54" i="2"/>
  <c r="A54" i="2"/>
  <c r="W46" i="2"/>
  <c r="V46" i="2"/>
  <c r="N46" i="2"/>
  <c r="B46" i="2"/>
  <c r="A46" i="2"/>
  <c r="W45" i="2"/>
  <c r="V45" i="2"/>
  <c r="N45" i="2"/>
  <c r="B45" i="2"/>
  <c r="A45" i="2"/>
  <c r="W44" i="2"/>
  <c r="V44" i="2"/>
  <c r="N44" i="2"/>
  <c r="B44" i="2"/>
  <c r="A44" i="2"/>
  <c r="W43" i="2"/>
  <c r="V43" i="2"/>
  <c r="N43" i="2"/>
  <c r="B43" i="2"/>
  <c r="A43" i="2"/>
  <c r="W42" i="2"/>
  <c r="V42" i="2"/>
  <c r="N42" i="2"/>
  <c r="B42" i="2"/>
  <c r="A42" i="2"/>
  <c r="W41" i="2"/>
  <c r="V41" i="2"/>
  <c r="N41" i="2"/>
  <c r="B41" i="2"/>
  <c r="A41" i="2"/>
  <c r="W40" i="2"/>
  <c r="V40" i="2"/>
  <c r="N40" i="2"/>
  <c r="B40" i="2"/>
  <c r="A40" i="2"/>
  <c r="W39" i="2"/>
  <c r="V39" i="2"/>
  <c r="N39" i="2"/>
  <c r="B39" i="2"/>
  <c r="A39" i="2"/>
  <c r="W38" i="2"/>
  <c r="V38" i="2"/>
  <c r="N38" i="2"/>
  <c r="B38" i="2"/>
  <c r="A38" i="2"/>
  <c r="W37" i="2"/>
  <c r="V37" i="2"/>
  <c r="N37" i="2"/>
  <c r="B37" i="2"/>
  <c r="A37" i="2"/>
  <c r="W36" i="2"/>
  <c r="V36" i="2"/>
  <c r="N36" i="2"/>
  <c r="B36" i="2"/>
  <c r="A36" i="2"/>
  <c r="W35" i="2"/>
  <c r="V35" i="2"/>
  <c r="N35" i="2"/>
  <c r="B35" i="2"/>
  <c r="A35" i="2"/>
  <c r="W34" i="2"/>
  <c r="V34" i="2"/>
  <c r="N34" i="2"/>
  <c r="B34" i="2"/>
  <c r="A34" i="2"/>
  <c r="W33" i="2"/>
  <c r="V33" i="2"/>
  <c r="N33" i="2"/>
  <c r="B33" i="2"/>
  <c r="A33" i="2"/>
  <c r="W32" i="2"/>
  <c r="V32" i="2"/>
  <c r="N32" i="2"/>
  <c r="B32" i="2"/>
  <c r="A32" i="2"/>
  <c r="W31" i="2"/>
  <c r="V31" i="2"/>
  <c r="N31" i="2"/>
  <c r="B31" i="2"/>
  <c r="A31" i="2"/>
  <c r="W30" i="2"/>
  <c r="V30" i="2"/>
  <c r="N30" i="2"/>
  <c r="B30" i="2"/>
  <c r="A30" i="2"/>
  <c r="W29" i="2"/>
  <c r="V29" i="2"/>
  <c r="N29" i="2"/>
  <c r="B29" i="2"/>
  <c r="A29" i="2"/>
  <c r="W28" i="2"/>
  <c r="V28" i="2"/>
  <c r="N28" i="2"/>
  <c r="B28" i="2"/>
  <c r="A28" i="2"/>
  <c r="W27" i="2"/>
  <c r="V27" i="2"/>
  <c r="N27" i="2"/>
  <c r="B27" i="2"/>
  <c r="A27" i="2"/>
  <c r="W26" i="2"/>
  <c r="V26" i="2"/>
  <c r="N26" i="2"/>
  <c r="B26" i="2"/>
  <c r="A26" i="2"/>
  <c r="W25" i="2"/>
  <c r="V25" i="2"/>
  <c r="N25" i="2"/>
  <c r="B25" i="2"/>
  <c r="A25" i="2"/>
  <c r="W24" i="2"/>
  <c r="V24" i="2"/>
  <c r="N24" i="2"/>
  <c r="B24" i="2"/>
  <c r="A24" i="2"/>
  <c r="W23" i="2"/>
  <c r="V23" i="2"/>
  <c r="B23" i="2"/>
  <c r="A23" i="2"/>
  <c r="W22" i="2"/>
  <c r="V22" i="2"/>
  <c r="B22" i="2"/>
  <c r="A22" i="2"/>
  <c r="W21" i="2"/>
  <c r="V21" i="2"/>
  <c r="B21" i="2"/>
  <c r="A21" i="2"/>
  <c r="W20" i="2"/>
  <c r="V20" i="2"/>
  <c r="N20" i="2"/>
  <c r="B20" i="2"/>
  <c r="A20" i="2"/>
  <c r="W19" i="2"/>
  <c r="V19" i="2"/>
  <c r="N19" i="2"/>
  <c r="B19" i="2"/>
  <c r="A19" i="2"/>
  <c r="W18" i="2"/>
  <c r="V18" i="2"/>
  <c r="N18" i="2"/>
  <c r="B18" i="2"/>
  <c r="A18" i="2"/>
  <c r="W17" i="2"/>
  <c r="V17" i="2"/>
  <c r="N17" i="2"/>
  <c r="B17" i="2"/>
  <c r="A17" i="2"/>
  <c r="W16" i="2"/>
  <c r="V16" i="2"/>
  <c r="N16" i="2"/>
  <c r="B16" i="2"/>
  <c r="A16" i="2"/>
  <c r="W15" i="2"/>
  <c r="V15" i="2"/>
  <c r="N15" i="2"/>
  <c r="B15" i="2"/>
  <c r="A15" i="2"/>
  <c r="W14" i="2"/>
  <c r="V14" i="2"/>
  <c r="N14" i="2"/>
  <c r="B14" i="2"/>
  <c r="A14" i="2"/>
  <c r="W13" i="2"/>
  <c r="V13" i="2"/>
  <c r="N13" i="2"/>
  <c r="B13" i="2"/>
  <c r="A13" i="2"/>
  <c r="W12" i="2"/>
  <c r="V12" i="2"/>
  <c r="B12" i="2"/>
  <c r="A12" i="2"/>
  <c r="W11" i="2"/>
  <c r="R110" i="2" s="1"/>
  <c r="V11" i="2"/>
  <c r="B11" i="2"/>
  <c r="A11" i="2"/>
  <c r="W10" i="2"/>
  <c r="V10" i="2"/>
  <c r="B10" i="2"/>
  <c r="A10" i="2"/>
  <c r="W9" i="2"/>
  <c r="V9" i="2"/>
  <c r="B9" i="2"/>
  <c r="A9" i="2"/>
  <c r="W8" i="2"/>
  <c r="W100" i="2" s="1"/>
  <c r="V8" i="2"/>
  <c r="B8" i="2"/>
  <c r="Q111" i="2" s="1"/>
  <c r="A8" i="2"/>
  <c r="N111" i="2" l="1"/>
  <c r="I111" i="2"/>
  <c r="N100" i="2"/>
  <c r="V100" i="2"/>
  <c r="F105" i="2"/>
  <c r="R105" i="2"/>
  <c r="N106" i="2"/>
  <c r="J107" i="2"/>
  <c r="F108" i="2"/>
  <c r="R108" i="2"/>
  <c r="F109" i="2"/>
  <c r="R109" i="2"/>
  <c r="N110" i="2"/>
  <c r="J111" i="2"/>
  <c r="G105" i="2"/>
  <c r="K105" i="2"/>
  <c r="O105" i="2"/>
  <c r="S105" i="2"/>
  <c r="G106" i="2"/>
  <c r="K106" i="2"/>
  <c r="O106" i="2"/>
  <c r="S106" i="2"/>
  <c r="G107" i="2"/>
  <c r="K107" i="2"/>
  <c r="O107" i="2"/>
  <c r="S107" i="2"/>
  <c r="G108" i="2"/>
  <c r="K108" i="2"/>
  <c r="O108" i="2"/>
  <c r="S108" i="2"/>
  <c r="G109" i="2"/>
  <c r="K109" i="2"/>
  <c r="O109" i="2"/>
  <c r="S109" i="2"/>
  <c r="G110" i="2"/>
  <c r="K110" i="2"/>
  <c r="O110" i="2"/>
  <c r="S110" i="2"/>
  <c r="G111" i="2"/>
  <c r="K111" i="2"/>
  <c r="O111" i="2"/>
  <c r="S111" i="2"/>
  <c r="N105" i="2"/>
  <c r="J106" i="2"/>
  <c r="F107" i="2"/>
  <c r="N107" i="2"/>
  <c r="J108" i="2"/>
  <c r="J109" i="2"/>
  <c r="F110" i="2"/>
  <c r="F111" i="2"/>
  <c r="R111" i="2"/>
  <c r="H105" i="2"/>
  <c r="L105" i="2"/>
  <c r="P105" i="2"/>
  <c r="H106" i="2"/>
  <c r="L106" i="2"/>
  <c r="P106" i="2"/>
  <c r="H107" i="2"/>
  <c r="L107" i="2"/>
  <c r="P107" i="2"/>
  <c r="H108" i="2"/>
  <c r="L108" i="2"/>
  <c r="P108" i="2"/>
  <c r="H109" i="2"/>
  <c r="L109" i="2"/>
  <c r="P109" i="2"/>
  <c r="H110" i="2"/>
  <c r="L110" i="2"/>
  <c r="P110" i="2"/>
  <c r="H111" i="2"/>
  <c r="L111" i="2"/>
  <c r="P111" i="2"/>
  <c r="J105" i="2"/>
  <c r="F106" i="2"/>
  <c r="R106" i="2"/>
  <c r="R107" i="2"/>
  <c r="N108" i="2"/>
  <c r="N109" i="2"/>
  <c r="J110" i="2"/>
  <c r="I105" i="2"/>
  <c r="M105" i="2"/>
  <c r="Q105" i="2"/>
  <c r="I106" i="2"/>
  <c r="M106" i="2"/>
  <c r="Q106" i="2"/>
  <c r="I107" i="2"/>
  <c r="M107" i="2"/>
  <c r="Q107" i="2"/>
  <c r="I108" i="2"/>
  <c r="M108" i="2"/>
  <c r="Q108" i="2"/>
  <c r="I109" i="2"/>
  <c r="M109" i="2"/>
  <c r="Q109" i="2"/>
  <c r="I110" i="2"/>
  <c r="M110" i="2"/>
  <c r="Q110" i="2"/>
  <c r="M111" i="2"/>
  <c r="N112" i="2" l="1"/>
  <c r="G112" i="2"/>
  <c r="T109" i="2"/>
  <c r="U109" i="2" s="1"/>
  <c r="H112" i="2"/>
  <c r="H113" i="2" s="1"/>
  <c r="K112" i="2"/>
  <c r="K113" i="2" s="1"/>
  <c r="Q112" i="2"/>
  <c r="T106" i="2"/>
  <c r="U106" i="2" s="1"/>
  <c r="P112" i="2"/>
  <c r="P113" i="2" s="1"/>
  <c r="T111" i="2"/>
  <c r="U111" i="2" s="1"/>
  <c r="S112" i="2"/>
  <c r="S113" i="2" s="1"/>
  <c r="R112" i="2"/>
  <c r="I112" i="2"/>
  <c r="M112" i="2"/>
  <c r="J112" i="2"/>
  <c r="L112" i="2"/>
  <c r="L113" i="2" s="1"/>
  <c r="T110" i="2"/>
  <c r="T107" i="2"/>
  <c r="O112" i="2"/>
  <c r="T108" i="2"/>
  <c r="U108" i="2" s="1"/>
  <c r="T105" i="2"/>
  <c r="F112" i="2"/>
  <c r="T112" i="2" l="1"/>
  <c r="V112" i="2" s="1"/>
  <c r="F113" i="2" l="1"/>
  <c r="Q113" i="2"/>
  <c r="O113" i="2"/>
  <c r="M113" i="2"/>
  <c r="I113" i="2"/>
  <c r="U107" i="2"/>
  <c r="J113" i="2"/>
  <c r="U110" i="2"/>
  <c r="N113" i="2"/>
  <c r="G113" i="2"/>
  <c r="R113" i="2"/>
  <c r="U105" i="2"/>
  <c r="U112" i="2" l="1"/>
  <c r="T113" i="2"/>
  <c r="U70" i="1"/>
  <c r="T70" i="1"/>
  <c r="S70" i="1"/>
  <c r="L70" i="1"/>
  <c r="K70" i="1"/>
  <c r="B69" i="1"/>
  <c r="A69" i="1"/>
  <c r="B68" i="1"/>
  <c r="A68" i="1"/>
  <c r="B47" i="1"/>
  <c r="A47" i="1"/>
  <c r="B46" i="1"/>
  <c r="A46" i="1"/>
  <c r="B45" i="1"/>
  <c r="A45" i="1"/>
  <c r="B44" i="1"/>
  <c r="A44" i="1"/>
  <c r="W40" i="1"/>
  <c r="V40" i="1"/>
  <c r="N40" i="1"/>
  <c r="B40" i="1"/>
  <c r="A40" i="1"/>
  <c r="W39" i="1"/>
  <c r="V39" i="1"/>
  <c r="N39" i="1"/>
  <c r="B39" i="1"/>
  <c r="A39" i="1"/>
  <c r="W38" i="1"/>
  <c r="V38" i="1"/>
  <c r="N38" i="1"/>
  <c r="B38" i="1"/>
  <c r="A38" i="1"/>
  <c r="W37" i="1"/>
  <c r="V37" i="1"/>
  <c r="N37" i="1"/>
  <c r="B37" i="1"/>
  <c r="A37" i="1"/>
  <c r="W36" i="1"/>
  <c r="V36" i="1"/>
  <c r="N36" i="1"/>
  <c r="B36" i="1"/>
  <c r="A36" i="1"/>
  <c r="W35" i="1"/>
  <c r="V35" i="1"/>
  <c r="N35" i="1"/>
  <c r="B35" i="1"/>
  <c r="A35" i="1"/>
  <c r="W34" i="1"/>
  <c r="V34" i="1"/>
  <c r="N34" i="1"/>
  <c r="B34" i="1"/>
  <c r="A34" i="1"/>
  <c r="W33" i="1"/>
  <c r="V33" i="1"/>
  <c r="N33" i="1"/>
  <c r="B33" i="1"/>
  <c r="A33" i="1"/>
  <c r="W32" i="1"/>
  <c r="V32" i="1"/>
  <c r="N32" i="1"/>
  <c r="B32" i="1"/>
  <c r="A32" i="1"/>
  <c r="W31" i="1"/>
  <c r="V31" i="1"/>
  <c r="N31" i="1"/>
  <c r="B31" i="1"/>
  <c r="A31" i="1"/>
  <c r="W30" i="1"/>
  <c r="V30" i="1"/>
  <c r="N30" i="1"/>
  <c r="B30" i="1"/>
  <c r="A30" i="1"/>
  <c r="W29" i="1"/>
  <c r="V29" i="1"/>
  <c r="N29" i="1"/>
  <c r="B29" i="1"/>
  <c r="A29" i="1"/>
  <c r="W28" i="1"/>
  <c r="V28" i="1"/>
  <c r="N28" i="1"/>
  <c r="B28" i="1"/>
  <c r="A28" i="1"/>
  <c r="W27" i="1"/>
  <c r="V27" i="1"/>
  <c r="N27" i="1"/>
  <c r="B27" i="1"/>
  <c r="A27" i="1"/>
  <c r="W26" i="1"/>
  <c r="V26" i="1"/>
  <c r="N26" i="1"/>
  <c r="B26" i="1"/>
  <c r="A26" i="1"/>
  <c r="W25" i="1"/>
  <c r="V25" i="1"/>
  <c r="N25" i="1"/>
  <c r="B25" i="1"/>
  <c r="A25" i="1"/>
  <c r="W24" i="1"/>
  <c r="V24" i="1"/>
  <c r="N24" i="1"/>
  <c r="B24" i="1"/>
  <c r="A24" i="1"/>
  <c r="W23" i="1"/>
  <c r="V23" i="1"/>
  <c r="N23" i="1"/>
  <c r="B23" i="1"/>
  <c r="A23" i="1"/>
  <c r="W22" i="1"/>
  <c r="V22" i="1"/>
  <c r="N22" i="1"/>
  <c r="B22" i="1"/>
  <c r="A22" i="1"/>
  <c r="W21" i="1"/>
  <c r="V21" i="1"/>
  <c r="B21" i="1"/>
  <c r="A21" i="1"/>
  <c r="W20" i="1"/>
  <c r="V20" i="1"/>
  <c r="N20" i="1"/>
  <c r="B20" i="1"/>
  <c r="A20" i="1"/>
  <c r="W19" i="1"/>
  <c r="V19" i="1"/>
  <c r="N19" i="1"/>
  <c r="B19" i="1"/>
  <c r="A19" i="1"/>
  <c r="W18" i="1"/>
  <c r="V18" i="1"/>
  <c r="N18" i="1"/>
  <c r="B18" i="1"/>
  <c r="A18" i="1"/>
  <c r="W17" i="1"/>
  <c r="V17" i="1"/>
  <c r="N17" i="1"/>
  <c r="B17" i="1"/>
  <c r="A17" i="1"/>
  <c r="W16" i="1"/>
  <c r="V16" i="1"/>
  <c r="N16" i="1"/>
  <c r="B16" i="1"/>
  <c r="A16" i="1"/>
  <c r="W15" i="1"/>
  <c r="V15" i="1"/>
  <c r="B15" i="1"/>
  <c r="A15" i="1"/>
  <c r="W14" i="1"/>
  <c r="V14" i="1"/>
  <c r="B14" i="1"/>
  <c r="A14" i="1"/>
  <c r="W13" i="1"/>
  <c r="V13" i="1"/>
  <c r="B13" i="1"/>
  <c r="A13" i="1"/>
  <c r="W12" i="1"/>
  <c r="V12" i="1"/>
  <c r="B12" i="1"/>
  <c r="R80" i="1" s="1"/>
  <c r="A12" i="1"/>
  <c r="W11" i="1"/>
  <c r="V11" i="1"/>
  <c r="N11" i="1"/>
  <c r="B11" i="1"/>
  <c r="A11" i="1"/>
  <c r="W10" i="1"/>
  <c r="V10" i="1"/>
  <c r="N10" i="1"/>
  <c r="B10" i="1"/>
  <c r="A10" i="1"/>
  <c r="W9" i="1"/>
  <c r="V9" i="1"/>
  <c r="N9" i="1"/>
  <c r="B9" i="1"/>
  <c r="A9" i="1"/>
  <c r="W8" i="1"/>
  <c r="V8" i="1"/>
  <c r="B8" i="1"/>
  <c r="R78" i="1" s="1"/>
  <c r="A8" i="1"/>
  <c r="K81" i="1" s="1"/>
  <c r="J75" i="1" l="1"/>
  <c r="R75" i="1"/>
  <c r="R77" i="1"/>
  <c r="J76" i="1"/>
  <c r="J78" i="1"/>
  <c r="J77" i="1"/>
  <c r="R76" i="1"/>
  <c r="J79" i="1"/>
  <c r="R79" i="1"/>
  <c r="J80" i="1"/>
  <c r="J81" i="1"/>
  <c r="W70" i="1"/>
  <c r="N70" i="1"/>
  <c r="S81" i="1"/>
  <c r="O81" i="1"/>
  <c r="V70" i="1"/>
  <c r="K75" i="1"/>
  <c r="S75" i="1"/>
  <c r="K76" i="1"/>
  <c r="S76" i="1"/>
  <c r="K77" i="1"/>
  <c r="S77" i="1"/>
  <c r="K78" i="1"/>
  <c r="S78" i="1"/>
  <c r="K79" i="1"/>
  <c r="S79" i="1"/>
  <c r="K80" i="1"/>
  <c r="S80" i="1"/>
  <c r="I81" i="1"/>
  <c r="I80" i="1"/>
  <c r="I79" i="1"/>
  <c r="I78" i="1"/>
  <c r="I77" i="1"/>
  <c r="I76" i="1"/>
  <c r="I75" i="1"/>
  <c r="L81" i="1"/>
  <c r="H81" i="1"/>
  <c r="L80" i="1"/>
  <c r="H80" i="1"/>
  <c r="L79" i="1"/>
  <c r="H79" i="1"/>
  <c r="L78" i="1"/>
  <c r="H78" i="1"/>
  <c r="L77" i="1"/>
  <c r="H77" i="1"/>
  <c r="L76" i="1"/>
  <c r="H76" i="1"/>
  <c r="L75" i="1"/>
  <c r="H75" i="1"/>
  <c r="F75" i="1"/>
  <c r="N75" i="1"/>
  <c r="F76" i="1"/>
  <c r="N76" i="1"/>
  <c r="F77" i="1"/>
  <c r="N77" i="1"/>
  <c r="F78" i="1"/>
  <c r="N78" i="1"/>
  <c r="F79" i="1"/>
  <c r="N79" i="1"/>
  <c r="F80" i="1"/>
  <c r="N80" i="1"/>
  <c r="F81" i="1"/>
  <c r="N81" i="1"/>
  <c r="Q81" i="1"/>
  <c r="G75" i="1"/>
  <c r="O75" i="1"/>
  <c r="G76" i="1"/>
  <c r="O76" i="1"/>
  <c r="G77" i="1"/>
  <c r="O77" i="1"/>
  <c r="G78" i="1"/>
  <c r="O78" i="1"/>
  <c r="G79" i="1"/>
  <c r="O79" i="1"/>
  <c r="G80" i="1"/>
  <c r="O80" i="1"/>
  <c r="G81" i="1"/>
  <c r="R81" i="1"/>
  <c r="P75" i="1"/>
  <c r="P76" i="1"/>
  <c r="P77" i="1"/>
  <c r="P78" i="1"/>
  <c r="P79" i="1"/>
  <c r="P80" i="1"/>
  <c r="P81" i="1"/>
  <c r="M75" i="1"/>
  <c r="Q75" i="1"/>
  <c r="M76" i="1"/>
  <c r="Q76" i="1"/>
  <c r="M77" i="1"/>
  <c r="Q77" i="1"/>
  <c r="M78" i="1"/>
  <c r="Q78" i="1"/>
  <c r="M79" i="1"/>
  <c r="Q79" i="1"/>
  <c r="M80" i="1"/>
  <c r="Q80" i="1"/>
  <c r="M81" i="1"/>
  <c r="R82" i="1" l="1"/>
  <c r="J82" i="1"/>
  <c r="I82" i="1"/>
  <c r="G82" i="1"/>
  <c r="H82" i="1"/>
  <c r="H83" i="1" s="1"/>
  <c r="K82" i="1"/>
  <c r="K83" i="1" s="1"/>
  <c r="T80" i="1"/>
  <c r="T78" i="1"/>
  <c r="U78" i="1" s="1"/>
  <c r="T76" i="1"/>
  <c r="U76" i="1" s="1"/>
  <c r="L82" i="1"/>
  <c r="L83" i="1" s="1"/>
  <c r="Q82" i="1"/>
  <c r="P82" i="1"/>
  <c r="P83" i="1" s="1"/>
  <c r="N82" i="1"/>
  <c r="N83" i="1" s="1"/>
  <c r="M82" i="1"/>
  <c r="O82" i="1"/>
  <c r="T81" i="1"/>
  <c r="U81" i="1" s="1"/>
  <c r="T79" i="1"/>
  <c r="U79" i="1" s="1"/>
  <c r="T77" i="1"/>
  <c r="T75" i="1"/>
  <c r="F82" i="1"/>
  <c r="S82" i="1"/>
  <c r="T82" i="1" l="1"/>
  <c r="F83" i="1" s="1"/>
  <c r="G83" i="1" l="1"/>
  <c r="Q83" i="1"/>
  <c r="U77" i="1"/>
  <c r="S83" i="1"/>
  <c r="O83" i="1"/>
  <c r="U80" i="1"/>
  <c r="M83" i="1"/>
  <c r="U75" i="1"/>
  <c r="V82" i="1"/>
  <c r="J83" i="1"/>
  <c r="R83" i="1"/>
  <c r="I83" i="1"/>
  <c r="U82" i="1" l="1"/>
  <c r="T83" i="1"/>
</calcChain>
</file>

<file path=xl/sharedStrings.xml><?xml version="1.0" encoding="utf-8"?>
<sst xmlns="http://schemas.openxmlformats.org/spreadsheetml/2006/main" count="1572" uniqueCount="277">
  <si>
    <t>EMPRESTIMOS E FINANCIAMENTOS</t>
  </si>
  <si>
    <t>ÁGUAS DE JUTURNAÍBA</t>
  </si>
  <si>
    <t>Reais mil</t>
  </si>
  <si>
    <t>DATA BASE:</t>
  </si>
  <si>
    <t>MODALIDADE / CONTRATO</t>
  </si>
  <si>
    <t>BANCO</t>
  </si>
  <si>
    <t>DATAS</t>
  </si>
  <si>
    <t>VALORES DO CONTRATO</t>
  </si>
  <si>
    <t>CONDIÇÕES</t>
  </si>
  <si>
    <t>SALDO DEVEDOR</t>
  </si>
  <si>
    <t>Inicio</t>
  </si>
  <si>
    <t>1ª amortiz.</t>
  </si>
  <si>
    <t>Venc.</t>
  </si>
  <si>
    <t>Valor do Crédito</t>
  </si>
  <si>
    <t>Recursos Liberados</t>
  </si>
  <si>
    <t>Realocação / Cancelamento</t>
  </si>
  <si>
    <t>Saldo a Liberar</t>
  </si>
  <si>
    <t>Indexador</t>
  </si>
  <si>
    <t xml:space="preserve"> Taxa (a.a.)</t>
  </si>
  <si>
    <t>Prazo (anos)</t>
  </si>
  <si>
    <t>JUROS</t>
  </si>
  <si>
    <t>PRINCIPAL</t>
  </si>
  <si>
    <t>TOTAL</t>
  </si>
  <si>
    <t>Carência</t>
  </si>
  <si>
    <t>Total</t>
  </si>
  <si>
    <t>CP</t>
  </si>
  <si>
    <t>LP</t>
  </si>
  <si>
    <t>CP+LP</t>
  </si>
  <si>
    <t>BNDES AUTOMÁTICO</t>
  </si>
  <si>
    <t>2006_07_TJLP_10/363.873-1</t>
  </si>
  <si>
    <t>IBBA</t>
  </si>
  <si>
    <t>TJLP</t>
  </si>
  <si>
    <t>11,00% aa</t>
  </si>
  <si>
    <t>107 MÊS(ES)</t>
  </si>
  <si>
    <t>2008_09_TJLP_1004376</t>
  </si>
  <si>
    <t>ALFA</t>
  </si>
  <si>
    <t>8,30% aa</t>
  </si>
  <si>
    <t>94 MÊS(ES)</t>
  </si>
  <si>
    <t>BNDES FINAME</t>
  </si>
  <si>
    <t>2010_05_PRE_1002939</t>
  </si>
  <si>
    <t>TX FIXA</t>
  </si>
  <si>
    <t>4,50% aa</t>
  </si>
  <si>
    <t>58 MÊS(ES)</t>
  </si>
  <si>
    <t>2010_05_PRE_1002940</t>
  </si>
  <si>
    <t>2010_05_PRE_1002941</t>
  </si>
  <si>
    <t>2010_08_PRE_1003012</t>
  </si>
  <si>
    <t>5,50% aa</t>
  </si>
  <si>
    <t>55 MÊS(ES)</t>
  </si>
  <si>
    <t>2011_04_TJLP_6050005603400_SUB_A</t>
  </si>
  <si>
    <t>9,15% aa</t>
  </si>
  <si>
    <t>119 MÊS(ES)</t>
  </si>
  <si>
    <t>2011_04_USD_006050005603400_SUB_B</t>
  </si>
  <si>
    <t>USD</t>
  </si>
  <si>
    <t>USD + 7,29% aa</t>
  </si>
  <si>
    <t>2011_07_PRE_1003347</t>
  </si>
  <si>
    <t>10,00% aa</t>
  </si>
  <si>
    <t>57 MÊS(ES)</t>
  </si>
  <si>
    <t>2011_08_PRE_1003357</t>
  </si>
  <si>
    <t>2012_06_PRE_40/00361-2</t>
  </si>
  <si>
    <t>BB</t>
  </si>
  <si>
    <t>115 MÊS(ES)</t>
  </si>
  <si>
    <t>2012_08_PRE_40/00360-4</t>
  </si>
  <si>
    <t>114 MÊS(ES)</t>
  </si>
  <si>
    <t>2012_12_PRE_60032273-01</t>
  </si>
  <si>
    <t>SANTANDER</t>
  </si>
  <si>
    <t>2,50% aa</t>
  </si>
  <si>
    <t>117 MÊS(ES)</t>
  </si>
  <si>
    <t>2012_12_PRE_60032309-01</t>
  </si>
  <si>
    <t>118 MÊS(ES)</t>
  </si>
  <si>
    <t>2013_02_PRE_60034923-01</t>
  </si>
  <si>
    <t>3,00% aa</t>
  </si>
  <si>
    <t>2013_05_PRE_60040341-01</t>
  </si>
  <si>
    <t>2013_06_SELIC_50003153600_SUB_B</t>
  </si>
  <si>
    <t>SELIC</t>
  </si>
  <si>
    <t>SELIC + 2,80% aa</t>
  </si>
  <si>
    <t>2013_06_SELIC_50003153600_SUB_C</t>
  </si>
  <si>
    <t>2013_06_TJLP_50003153600_SUB_A</t>
  </si>
  <si>
    <t>8,80% aa</t>
  </si>
  <si>
    <t>2013_08_PRE_60049953-01</t>
  </si>
  <si>
    <t>3,50% aa</t>
  </si>
  <si>
    <t>56 MÊS(ES)</t>
  </si>
  <si>
    <t>2013_10_PRE_60055939-01</t>
  </si>
  <si>
    <t>59 MÊS(ES)</t>
  </si>
  <si>
    <t>2013_11_PRE_60054876-01</t>
  </si>
  <si>
    <t>2013_12_PRE_60059079-01</t>
  </si>
  <si>
    <t>2013_12_PRE_60061662-01</t>
  </si>
  <si>
    <t>6,00% aa</t>
  </si>
  <si>
    <t>2014_02_PRE_60060034-01</t>
  </si>
  <si>
    <t>2014_04_PRE_60064149-01</t>
  </si>
  <si>
    <t>61 MÊS(ES)</t>
  </si>
  <si>
    <t>2014_09_PRE_60081786-01</t>
  </si>
  <si>
    <t>2014_09_SELIC_50003733000_SUB_B</t>
  </si>
  <si>
    <t>SELIC + 2,75% aa</t>
  </si>
  <si>
    <t>2014_09_SELIC_50003733000_SUB_C</t>
  </si>
  <si>
    <t>2014_09_TJLP_50003733000_SUB_A</t>
  </si>
  <si>
    <t>8,75% aa</t>
  </si>
  <si>
    <t>120 MÊS(ES)</t>
  </si>
  <si>
    <t>2014_11_PRE_60084969-01</t>
  </si>
  <si>
    <t>2014_11_PRE_60086133-01</t>
  </si>
  <si>
    <t>CAPITAL DE GIRO</t>
  </si>
  <si>
    <t>2014_10_CCB_TR_ITAU_100114100008200</t>
  </si>
  <si>
    <t>TR</t>
  </si>
  <si>
    <t>TR + 9,90% aa</t>
  </si>
  <si>
    <t>MODALIDADE</t>
  </si>
  <si>
    <t>INSTITUIÇÃO FINANCEIRA</t>
  </si>
  <si>
    <t xml:space="preserve"> INDEXADOR</t>
  </si>
  <si>
    <t>BNDES</t>
  </si>
  <si>
    <t>BRADESCO</t>
  </si>
  <si>
    <t>CDI</t>
  </si>
  <si>
    <t>UMBNDES</t>
  </si>
  <si>
    <t>R$ mil</t>
  </si>
  <si>
    <t>%</t>
  </si>
  <si>
    <t>BNDES AUTOM/PER</t>
  </si>
  <si>
    <t>CONTA GARANTIDA</t>
  </si>
  <si>
    <t>DEBÊNTURES</t>
  </si>
  <si>
    <t>BNDES FINEM</t>
  </si>
  <si>
    <t>3,30% aa</t>
  </si>
  <si>
    <t>4,15% aa</t>
  </si>
  <si>
    <t>3,15% aa</t>
  </si>
  <si>
    <t>2,80% aa</t>
  </si>
  <si>
    <t>3,80% aa</t>
  </si>
  <si>
    <t>2014_04_PRE_60084929-01</t>
  </si>
  <si>
    <t>2,75% aa</t>
  </si>
  <si>
    <t>3,75% aa</t>
  </si>
  <si>
    <t>2014_10_PRE_60083969-01</t>
  </si>
  <si>
    <t>2014_12_PRE_60086147-01</t>
  </si>
  <si>
    <t>2014_12_PRE_60088233-01</t>
  </si>
  <si>
    <t>2015_01_TJLP_60088967-01_A</t>
  </si>
  <si>
    <t>2,90% aa</t>
  </si>
  <si>
    <t>2015_01_TJLP_60088967-01_B</t>
  </si>
  <si>
    <t>2015_05_PRE_60093832-01</t>
  </si>
  <si>
    <t>9,50% aa</t>
  </si>
  <si>
    <t>2015_05_PRE_60093981-01</t>
  </si>
  <si>
    <t>2015_06_PRE_60094685-01</t>
  </si>
  <si>
    <t>2015_07_PRE_60095977-01_A</t>
  </si>
  <si>
    <t>16,71% aa</t>
  </si>
  <si>
    <t>60 MÊS(ES)</t>
  </si>
  <si>
    <t>2015_07_PRE_60095977-01_B</t>
  </si>
  <si>
    <t>Prazo (meses)</t>
  </si>
  <si>
    <t>13/04/2011</t>
  </si>
  <si>
    <t>15/04/2021</t>
  </si>
  <si>
    <t>URTJLP</t>
  </si>
  <si>
    <t>TJLP + 4,15%</t>
  </si>
  <si>
    <t>14</t>
  </si>
  <si>
    <t>120</t>
  </si>
  <si>
    <t>2011_04_USD_6050005603400_SUB_B</t>
  </si>
  <si>
    <t>29/06/2012</t>
  </si>
  <si>
    <t>15/07/2022</t>
  </si>
  <si>
    <t>19</t>
  </si>
  <si>
    <t>121</t>
  </si>
  <si>
    <t>13/08/2012</t>
  </si>
  <si>
    <t>15/08/2022</t>
  </si>
  <si>
    <t>18</t>
  </si>
  <si>
    <t>17/12/2012</t>
  </si>
  <si>
    <t>15/01/2023</t>
  </si>
  <si>
    <t>21</t>
  </si>
  <si>
    <t>19/12/2012</t>
  </si>
  <si>
    <t>22</t>
  </si>
  <si>
    <t>04/02/2013</t>
  </si>
  <si>
    <t>15/02/2018</t>
  </si>
  <si>
    <t>60</t>
  </si>
  <si>
    <t>03/05/2013</t>
  </si>
  <si>
    <t>15/05/2018</t>
  </si>
  <si>
    <t>03/06/2013</t>
  </si>
  <si>
    <t>15/06/2023</t>
  </si>
  <si>
    <t>24</t>
  </si>
  <si>
    <t>TJLP + 3,80%</t>
  </si>
  <si>
    <t>23</t>
  </si>
  <si>
    <t>02/08/2013</t>
  </si>
  <si>
    <t>15/08/2018</t>
  </si>
  <si>
    <t>20</t>
  </si>
  <si>
    <t>15/11/2018</t>
  </si>
  <si>
    <t>66</t>
  </si>
  <si>
    <t>08/11/2013</t>
  </si>
  <si>
    <t>15/11/2023</t>
  </si>
  <si>
    <t>20/12/2013</t>
  </si>
  <si>
    <t>15/01/2019</t>
  </si>
  <si>
    <t>61</t>
  </si>
  <si>
    <t>24/03/2014</t>
  </si>
  <si>
    <t>15/04/2019</t>
  </si>
  <si>
    <t>14/02/2014</t>
  </si>
  <si>
    <t>15/02/2024</t>
  </si>
  <si>
    <t>16/04/2014</t>
  </si>
  <si>
    <t>15/05/2019</t>
  </si>
  <si>
    <t>25</t>
  </si>
  <si>
    <t>05/11/2014</t>
  </si>
  <si>
    <t>15/11/2019</t>
  </si>
  <si>
    <t>15/09/2014</t>
  </si>
  <si>
    <t>15/10/2019</t>
  </si>
  <si>
    <t>08/09/2014</t>
  </si>
  <si>
    <t>15/09/2024</t>
  </si>
  <si>
    <t>TJLP + 3,75%</t>
  </si>
  <si>
    <t>15/10/2014</t>
  </si>
  <si>
    <t>15/10/2024</t>
  </si>
  <si>
    <t>TR + 9,90%</t>
  </si>
  <si>
    <t>18/11/2014</t>
  </si>
  <si>
    <t>15/12/2019</t>
  </si>
  <si>
    <t>22/12/2014</t>
  </si>
  <si>
    <t>15/01/2020</t>
  </si>
  <si>
    <t>2015_01_TJLP_60101974-01_A</t>
  </si>
  <si>
    <t>29/01/2015</t>
  </si>
  <si>
    <t>15/02/2020</t>
  </si>
  <si>
    <t>TJLP + 2,90%</t>
  </si>
  <si>
    <t>2015_01_TJLP_60101974-01_B</t>
  </si>
  <si>
    <t>TJLP + 5,50%</t>
  </si>
  <si>
    <t>18/05/2015</t>
  </si>
  <si>
    <t>15/06/2020</t>
  </si>
  <si>
    <t>25/05/2015</t>
  </si>
  <si>
    <t>02/06/2015</t>
  </si>
  <si>
    <t>02/07/2015</t>
  </si>
  <si>
    <t>15/07/2020</t>
  </si>
  <si>
    <t>2015_11_PRE_60102918-01</t>
  </si>
  <si>
    <t>27/11/2015</t>
  </si>
  <si>
    <t>12/12/2020</t>
  </si>
  <si>
    <t>2016_04_SELIC_60107547-01_E</t>
  </si>
  <si>
    <t>04/04/2016</t>
  </si>
  <si>
    <t>2016_04_TJLP_60107547-01_A</t>
  </si>
  <si>
    <t>TJLP + 4,50%</t>
  </si>
  <si>
    <t>2016_04_TJLP_60107564-01_A</t>
  </si>
  <si>
    <t>01/04/2016</t>
  </si>
  <si>
    <t>2016_05_SELIC_50004299200_B</t>
  </si>
  <si>
    <t>04/05/2016</t>
  </si>
  <si>
    <t>15/05/2026</t>
  </si>
  <si>
    <t>TJLP + 4,85%</t>
  </si>
  <si>
    <t>2016_05_TJLP_50004299200_A</t>
  </si>
  <si>
    <t>TJLP + 6,25%</t>
  </si>
  <si>
    <t>2016_05_TJLP_60107220-01</t>
  </si>
  <si>
    <t>23/05/2016</t>
  </si>
  <si>
    <t>15/06/2021</t>
  </si>
  <si>
    <t>2016_09_TJLP_60116500-01</t>
  </si>
  <si>
    <t>12/09/2016</t>
  </si>
  <si>
    <t>15/09/2021</t>
  </si>
  <si>
    <t>2016_4_SELIC_60107564-01_E</t>
  </si>
  <si>
    <t>FINEP</t>
  </si>
  <si>
    <t>x</t>
  </si>
  <si>
    <t>CAJ - CONCESSIONÁRIA ÁGUAS DE JUTURNAÍBA</t>
  </si>
  <si>
    <t>Informar mês</t>
  </si>
  <si>
    <t>Informar ano</t>
  </si>
  <si>
    <t>CONTRATO</t>
  </si>
  <si>
    <t>MAPA 4</t>
  </si>
  <si>
    <t>2016_04_SELIC_60107564-01_E</t>
  </si>
  <si>
    <t>2016_10_SELIC_60118552-01_C</t>
  </si>
  <si>
    <t>10/10/2016</t>
  </si>
  <si>
    <t>15/10/2021</t>
  </si>
  <si>
    <t>2016_10_TJLP_60118552-01_A</t>
  </si>
  <si>
    <t>05/10/2016</t>
  </si>
  <si>
    <t>2016_12_SELIC_60121975-01_C</t>
  </si>
  <si>
    <t>23/12/2016</t>
  </si>
  <si>
    <t>17/01/2022</t>
  </si>
  <si>
    <t>2016_12_TJLP_60121913-01</t>
  </si>
  <si>
    <t>09/12/2016</t>
  </si>
  <si>
    <t>15/12/2021</t>
  </si>
  <si>
    <t>2016_12_TJLP_60121975-01_A</t>
  </si>
  <si>
    <t>2017_04_TJLP_60127856-01</t>
  </si>
  <si>
    <t>05/04/2017</t>
  </si>
  <si>
    <t>18/04/2022</t>
  </si>
  <si>
    <t>2017_08_SELIC_60136394-01</t>
  </si>
  <si>
    <t>02/08/2017</t>
  </si>
  <si>
    <t>16/08/2027</t>
  </si>
  <si>
    <t>2017_08_SELIC_60139541-01_C</t>
  </si>
  <si>
    <t>25/08/2017</t>
  </si>
  <si>
    <t>15/09/2022</t>
  </si>
  <si>
    <t>2017_08_TJLP_60136394-01_A</t>
  </si>
  <si>
    <t>TJLP + 4,60%</t>
  </si>
  <si>
    <t>2017_08_TJLP_60139541-01_A</t>
  </si>
  <si>
    <t>TJLP + 4,40%</t>
  </si>
  <si>
    <t>Cronograma de Amortização do Saldo Principal</t>
  </si>
  <si>
    <t xml:space="preserve">LIBERAÇÕES PENDENTES </t>
  </si>
  <si>
    <t>BRASIL</t>
  </si>
  <si>
    <t>Sanea. p/Todos</t>
  </si>
  <si>
    <t>Leasing</t>
  </si>
  <si>
    <t>FINISA</t>
  </si>
  <si>
    <t>ABC</t>
  </si>
  <si>
    <t>CEF</t>
  </si>
  <si>
    <t>VINCI</t>
  </si>
  <si>
    <t>OUTROS</t>
  </si>
  <si>
    <t>IPCA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</si>
</sst>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dd/mm/yy;@"/>
    <numFmt numFmtId="165" formatCode="[$-416]mmm\-yy;@"/>
    <numFmt numFmtId="166" formatCode="_-* #,##0_-;\-* #,##0_-;_-* &quot;-&quot;??_-;_-@_-"/>
    <numFmt numFmtId="167" formatCode="00"/>
    <numFmt numFmtId="168" formatCode="_(* #,##0.00_);_(* \(#,##0.00\);_(* &quot;-&quot;??_);_(@_)"/>
    <numFmt numFmtId="169" formatCode="[$-416]mmmm\-yy;@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6" tint="-0.499984740745262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6" tint="-0.499984740745262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sz val="11"/>
      <color theme="7" tint="0.79998168889431442"/>
      <name val="Calibri"/>
      <family val="2"/>
      <scheme val="minor"/>
    </font>
    <font>
      <b/>
      <sz val="11"/>
      <color theme="7" tint="0.79998168889431442"/>
      <name val="Calibri"/>
      <family val="2"/>
      <scheme val="minor"/>
    </font>
    <font>
      <sz val="12"/>
      <color rgb="FF0070C0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  <scheme val="minor"/>
    </font>
    <font>
      <sz val="11"/>
      <name val="Verdana"/>
      <family val="2"/>
    </font>
    <font>
      <sz val="11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1"/>
      <color rgb="FFE2E2E2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12"/>
      <color theme="4" tint="-0.249977111117893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2E2E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19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8" fillId="0" borderId="0"/>
    <xf numFmtId="0" fontId="1" fillId="0" borderId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20" fillId="0" borderId="0"/>
    <xf numFmtId="169" fontId="1" fillId="0" borderId="0"/>
    <xf numFmtId="0" fontId="21" fillId="0" borderId="0"/>
    <xf numFmtId="0" fontId="18" fillId="0" borderId="0"/>
    <xf numFmtId="0" fontId="18" fillId="0" borderId="0"/>
    <xf numFmtId="0" fontId="20" fillId="0" borderId="0"/>
    <xf numFmtId="9" fontId="18" fillId="0" borderId="0" applyFont="0" applyFill="0" applyBorder="0" applyAlignment="0" applyProtection="0"/>
    <xf numFmtId="9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21" fillId="0" borderId="0" applyFont="0" applyFill="0" applyBorder="0" applyAlignment="0" applyProtection="0"/>
  </cellStyleXfs>
  <cellXfs count="198">
    <xf numFmtId="0" fontId="0" fillId="0" borderId="0" xfId="0"/>
    <xf numFmtId="0" fontId="4" fillId="2" borderId="0" xfId="0" applyFont="1" applyFill="1"/>
    <xf numFmtId="0" fontId="0" fillId="2" borderId="0" xfId="0" applyFill="1"/>
    <xf numFmtId="0" fontId="0" fillId="0" borderId="0" xfId="0" applyFill="1"/>
    <xf numFmtId="0" fontId="5" fillId="0" borderId="0" xfId="0" applyFont="1" applyBorder="1" applyAlignment="1">
      <alignment horizontal="left"/>
    </xf>
    <xf numFmtId="0" fontId="6" fillId="0" borderId="0" xfId="0" applyFont="1" applyBorder="1" applyAlignment="1"/>
    <xf numFmtId="0" fontId="6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0" applyFont="1" applyBorder="1"/>
    <xf numFmtId="0" fontId="0" fillId="0" borderId="0" xfId="0" applyBorder="1"/>
    <xf numFmtId="0" fontId="3" fillId="0" borderId="0" xfId="0" applyFont="1" applyBorder="1"/>
    <xf numFmtId="0" fontId="11" fillId="2" borderId="0" xfId="0" applyFont="1" applyFill="1"/>
    <xf numFmtId="0" fontId="10" fillId="2" borderId="0" xfId="0" applyFont="1" applyFill="1" applyBorder="1" applyAlignment="1">
      <alignment horizontal="center"/>
    </xf>
    <xf numFmtId="0" fontId="12" fillId="0" borderId="0" xfId="0" applyFont="1"/>
    <xf numFmtId="0" fontId="2" fillId="0" borderId="14" xfId="0" applyFont="1" applyFill="1" applyBorder="1" applyAlignment="1">
      <alignment horizontal="center" vertical="top"/>
    </xf>
    <xf numFmtId="0" fontId="10" fillId="0" borderId="13" xfId="0" applyFont="1" applyBorder="1" applyAlignment="1">
      <alignment horizontal="center"/>
    </xf>
    <xf numFmtId="0" fontId="10" fillId="3" borderId="0" xfId="0" applyFont="1" applyFill="1" applyBorder="1" applyAlignment="1">
      <alignment horizontal="center"/>
    </xf>
    <xf numFmtId="0" fontId="13" fillId="4" borderId="15" xfId="0" applyFont="1" applyFill="1" applyBorder="1" applyAlignment="1">
      <alignment vertical="center"/>
    </xf>
    <xf numFmtId="0" fontId="14" fillId="4" borderId="16" xfId="0" applyFont="1" applyFill="1" applyBorder="1" applyAlignment="1">
      <alignment horizontal="left" vertical="center"/>
    </xf>
    <xf numFmtId="0" fontId="13" fillId="4" borderId="17" xfId="0" applyFont="1" applyFill="1" applyBorder="1" applyAlignment="1">
      <alignment horizontal="left" vertical="center"/>
    </xf>
    <xf numFmtId="165" fontId="13" fillId="5" borderId="17" xfId="0" applyNumberFormat="1" applyFont="1" applyFill="1" applyBorder="1" applyAlignment="1">
      <alignment horizontal="center" vertical="center"/>
    </xf>
    <xf numFmtId="166" fontId="13" fillId="5" borderId="17" xfId="1" applyNumberFormat="1" applyFont="1" applyFill="1" applyBorder="1" applyAlignment="1">
      <alignment horizontal="right" vertical="center"/>
    </xf>
    <xf numFmtId="166" fontId="0" fillId="6" borderId="17" xfId="1" applyNumberFormat="1" applyFont="1" applyFill="1" applyBorder="1" applyAlignment="1">
      <alignment horizontal="right" vertical="center"/>
    </xf>
    <xf numFmtId="166" fontId="0" fillId="3" borderId="17" xfId="1" applyNumberFormat="1" applyFont="1" applyFill="1" applyBorder="1" applyAlignment="1">
      <alignment horizontal="right" vertical="center"/>
    </xf>
    <xf numFmtId="0" fontId="13" fillId="5" borderId="18" xfId="0" applyFont="1" applyFill="1" applyBorder="1" applyAlignment="1">
      <alignment horizontal="center" vertical="center"/>
    </xf>
    <xf numFmtId="10" fontId="13" fillId="5" borderId="19" xfId="2" applyNumberFormat="1" applyFont="1" applyFill="1" applyBorder="1" applyAlignment="1">
      <alignment horizontal="center" vertical="center"/>
    </xf>
    <xf numFmtId="166" fontId="4" fillId="0" borderId="17" xfId="1" applyNumberFormat="1" applyFont="1" applyFill="1" applyBorder="1" applyAlignment="1">
      <alignment horizontal="left" vertical="center"/>
    </xf>
    <xf numFmtId="166" fontId="0" fillId="5" borderId="17" xfId="1" applyNumberFormat="1" applyFont="1" applyFill="1" applyBorder="1" applyAlignment="1">
      <alignment vertical="center"/>
    </xf>
    <xf numFmtId="166" fontId="0" fillId="7" borderId="18" xfId="1" applyNumberFormat="1" applyFont="1" applyFill="1" applyBorder="1" applyAlignment="1">
      <alignment vertical="center"/>
    </xf>
    <xf numFmtId="166" fontId="2" fillId="7" borderId="20" xfId="1" applyNumberFormat="1" applyFont="1" applyFill="1" applyBorder="1" applyAlignment="1">
      <alignment vertical="center"/>
    </xf>
    <xf numFmtId="0" fontId="12" fillId="0" borderId="0" xfId="0" applyFont="1" applyFill="1"/>
    <xf numFmtId="166" fontId="0" fillId="5" borderId="17" xfId="1" applyNumberFormat="1" applyFont="1" applyFill="1" applyBorder="1" applyAlignment="1">
      <alignment horizontal="right" vertical="center"/>
    </xf>
    <xf numFmtId="166" fontId="0" fillId="7" borderId="17" xfId="1" applyNumberFormat="1" applyFont="1" applyFill="1" applyBorder="1" applyAlignment="1">
      <alignment horizontal="right" vertical="center"/>
    </xf>
    <xf numFmtId="0" fontId="13" fillId="4" borderId="16" xfId="0" applyFont="1" applyFill="1" applyBorder="1" applyAlignment="1">
      <alignment vertical="center"/>
    </xf>
    <xf numFmtId="43" fontId="12" fillId="2" borderId="0" xfId="1" applyFont="1" applyFill="1" applyBorder="1"/>
    <xf numFmtId="167" fontId="15" fillId="4" borderId="16" xfId="0" applyNumberFormat="1" applyFont="1" applyFill="1" applyBorder="1" applyAlignment="1">
      <alignment horizontal="center" vertical="center"/>
    </xf>
    <xf numFmtId="0" fontId="0" fillId="5" borderId="17" xfId="0" applyFont="1" applyFill="1" applyBorder="1" applyAlignment="1">
      <alignment horizontal="center" vertical="center"/>
    </xf>
    <xf numFmtId="0" fontId="13" fillId="5" borderId="19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/>
    </xf>
    <xf numFmtId="0" fontId="16" fillId="3" borderId="0" xfId="0" applyFont="1" applyFill="1" applyBorder="1" applyAlignment="1">
      <alignment horizontal="center"/>
    </xf>
    <xf numFmtId="0" fontId="12" fillId="2" borderId="0" xfId="0" applyFont="1" applyFill="1"/>
    <xf numFmtId="0" fontId="0" fillId="8" borderId="1" xfId="0" applyFont="1" applyFill="1" applyBorder="1" applyAlignment="1">
      <alignment vertical="center"/>
    </xf>
    <xf numFmtId="0" fontId="0" fillId="8" borderId="2" xfId="0" applyFont="1" applyFill="1" applyBorder="1" applyAlignment="1">
      <alignment vertical="center"/>
    </xf>
    <xf numFmtId="0" fontId="0" fillId="8" borderId="2" xfId="0" applyFont="1" applyFill="1" applyBorder="1"/>
    <xf numFmtId="166" fontId="0" fillId="0" borderId="14" xfId="1" applyNumberFormat="1" applyFont="1" applyFill="1" applyBorder="1" applyAlignment="1">
      <alignment vertical="center"/>
    </xf>
    <xf numFmtId="166" fontId="0" fillId="0" borderId="14" xfId="0" applyNumberFormat="1" applyFont="1" applyFill="1" applyBorder="1" applyAlignment="1">
      <alignment vertical="center"/>
    </xf>
    <xf numFmtId="166" fontId="2" fillId="9" borderId="14" xfId="0" applyNumberFormat="1" applyFont="1" applyFill="1" applyBorder="1" applyAlignment="1">
      <alignment vertical="center"/>
    </xf>
    <xf numFmtId="166" fontId="12" fillId="0" borderId="0" xfId="0" applyNumberFormat="1" applyFont="1" applyFill="1"/>
    <xf numFmtId="0" fontId="12" fillId="8" borderId="23" xfId="0" applyFont="1" applyFill="1" applyBorder="1" applyAlignment="1">
      <alignment vertical="center"/>
    </xf>
    <xf numFmtId="0" fontId="12" fillId="8" borderId="26" xfId="0" applyFont="1" applyFill="1" applyBorder="1" applyAlignment="1">
      <alignment vertical="center"/>
    </xf>
    <xf numFmtId="0" fontId="12" fillId="7" borderId="27" xfId="0" applyFont="1" applyFill="1" applyBorder="1" applyAlignment="1">
      <alignment vertical="center"/>
    </xf>
    <xf numFmtId="0" fontId="12" fillId="7" borderId="11" xfId="0" applyFont="1" applyFill="1" applyBorder="1" applyAlignment="1">
      <alignment vertical="center"/>
    </xf>
    <xf numFmtId="0" fontId="0" fillId="7" borderId="1" xfId="0" applyFont="1" applyFill="1" applyBorder="1" applyAlignment="1">
      <alignment horizontal="center" vertical="center"/>
    </xf>
    <xf numFmtId="0" fontId="0" fillId="7" borderId="2" xfId="0" applyFont="1" applyFill="1" applyBorder="1" applyAlignment="1">
      <alignment horizontal="center" vertical="center"/>
    </xf>
    <xf numFmtId="0" fontId="0" fillId="7" borderId="3" xfId="0" applyFont="1" applyFill="1" applyBorder="1" applyAlignment="1">
      <alignment horizontal="center" vertical="center"/>
    </xf>
    <xf numFmtId="0" fontId="0" fillId="7" borderId="1" xfId="0" applyFont="1" applyFill="1" applyBorder="1" applyAlignment="1">
      <alignment horizontal="right" vertical="center"/>
    </xf>
    <xf numFmtId="0" fontId="0" fillId="7" borderId="2" xfId="0" applyFont="1" applyFill="1" applyBorder="1" applyAlignment="1">
      <alignment horizontal="right" vertical="center"/>
    </xf>
    <xf numFmtId="0" fontId="0" fillId="7" borderId="2" xfId="0" applyFill="1" applyBorder="1" applyAlignment="1">
      <alignment horizontal="right" vertical="center"/>
    </xf>
    <xf numFmtId="0" fontId="0" fillId="8" borderId="11" xfId="0" applyFont="1" applyFill="1" applyBorder="1" applyAlignment="1">
      <alignment horizontal="right" vertical="center"/>
    </xf>
    <xf numFmtId="0" fontId="0" fillId="8" borderId="28" xfId="0" applyFont="1" applyFill="1" applyBorder="1" applyAlignment="1">
      <alignment horizontal="right" vertical="center"/>
    </xf>
    <xf numFmtId="0" fontId="12" fillId="7" borderId="29" xfId="0" applyFont="1" applyFill="1" applyBorder="1" applyAlignment="1">
      <alignment vertical="center"/>
    </xf>
    <xf numFmtId="0" fontId="12" fillId="7" borderId="0" xfId="0" applyFont="1" applyFill="1" applyBorder="1" applyAlignment="1">
      <alignment vertical="center"/>
    </xf>
    <xf numFmtId="166" fontId="12" fillId="7" borderId="7" xfId="1" applyNumberFormat="1" applyFont="1" applyFill="1" applyBorder="1" applyAlignment="1">
      <alignment horizontal="center" vertical="center"/>
    </xf>
    <xf numFmtId="166" fontId="12" fillId="7" borderId="0" xfId="1" applyNumberFormat="1" applyFont="1" applyFill="1" applyBorder="1" applyAlignment="1">
      <alignment horizontal="center" vertical="center"/>
    </xf>
    <xf numFmtId="166" fontId="12" fillId="7" borderId="8" xfId="1" applyNumberFormat="1" applyFont="1" applyFill="1" applyBorder="1" applyAlignment="1">
      <alignment horizontal="center" vertical="center"/>
    </xf>
    <xf numFmtId="166" fontId="10" fillId="8" borderId="0" xfId="0" applyNumberFormat="1" applyFont="1" applyFill="1" applyBorder="1" applyAlignment="1">
      <alignment horizontal="center" vertical="center"/>
    </xf>
    <xf numFmtId="9" fontId="17" fillId="8" borderId="30" xfId="2" applyFont="1" applyFill="1" applyBorder="1" applyAlignment="1">
      <alignment vertical="center"/>
    </xf>
    <xf numFmtId="0" fontId="12" fillId="7" borderId="31" xfId="0" applyFont="1" applyFill="1" applyBorder="1" applyAlignment="1">
      <alignment vertical="center"/>
    </xf>
    <xf numFmtId="0" fontId="12" fillId="10" borderId="31" xfId="0" applyFont="1" applyFill="1" applyBorder="1" applyAlignment="1">
      <alignment horizontal="right" vertical="center"/>
    </xf>
    <xf numFmtId="0" fontId="12" fillId="10" borderId="8" xfId="0" applyFont="1" applyFill="1" applyBorder="1" applyAlignment="1">
      <alignment horizontal="right" vertical="center"/>
    </xf>
    <xf numFmtId="166" fontId="12" fillId="10" borderId="7" xfId="0" applyNumberFormat="1" applyFont="1" applyFill="1" applyBorder="1" applyAlignment="1">
      <alignment vertical="center"/>
    </xf>
    <xf numFmtId="166" fontId="12" fillId="10" borderId="0" xfId="0" applyNumberFormat="1" applyFont="1" applyFill="1" applyBorder="1" applyAlignment="1">
      <alignment vertical="center"/>
    </xf>
    <xf numFmtId="166" fontId="12" fillId="10" borderId="8" xfId="0" applyNumberFormat="1" applyFont="1" applyFill="1" applyBorder="1" applyAlignment="1">
      <alignment vertical="center"/>
    </xf>
    <xf numFmtId="166" fontId="12" fillId="10" borderId="7" xfId="1" applyNumberFormat="1" applyFont="1" applyFill="1" applyBorder="1" applyAlignment="1">
      <alignment horizontal="center" vertical="center"/>
    </xf>
    <xf numFmtId="166" fontId="12" fillId="10" borderId="0" xfId="1" applyNumberFormat="1" applyFont="1" applyFill="1" applyBorder="1" applyAlignment="1">
      <alignment horizontal="center" vertical="center"/>
    </xf>
    <xf numFmtId="166" fontId="12" fillId="10" borderId="8" xfId="1" applyNumberFormat="1" applyFont="1" applyFill="1" applyBorder="1" applyAlignment="1">
      <alignment horizontal="center" vertical="center"/>
    </xf>
    <xf numFmtId="166" fontId="10" fillId="10" borderId="0" xfId="0" applyNumberFormat="1" applyFont="1" applyFill="1" applyBorder="1" applyAlignment="1">
      <alignment horizontal="center" vertical="center"/>
    </xf>
    <xf numFmtId="9" fontId="17" fillId="10" borderId="30" xfId="2" applyFont="1" applyFill="1" applyBorder="1" applyAlignment="1">
      <alignment vertical="center"/>
    </xf>
    <xf numFmtId="166" fontId="12" fillId="11" borderId="0" xfId="0" applyNumberFormat="1" applyFont="1" applyFill="1"/>
    <xf numFmtId="0" fontId="7" fillId="8" borderId="32" xfId="0" applyFont="1" applyFill="1" applyBorder="1" applyAlignment="1">
      <alignment vertical="center"/>
    </xf>
    <xf numFmtId="0" fontId="12" fillId="8" borderId="33" xfId="0" applyFont="1" applyFill="1" applyBorder="1" applyAlignment="1">
      <alignment horizontal="right" vertical="center" indent="1"/>
    </xf>
    <xf numFmtId="9" fontId="17" fillId="8" borderId="34" xfId="2" applyFont="1" applyFill="1" applyBorder="1" applyAlignment="1">
      <alignment vertical="center"/>
    </xf>
    <xf numFmtId="9" fontId="17" fillId="8" borderId="33" xfId="2" applyFont="1" applyFill="1" applyBorder="1" applyAlignment="1">
      <alignment vertical="center"/>
    </xf>
    <xf numFmtId="9" fontId="17" fillId="8" borderId="35" xfId="2" applyFont="1" applyFill="1" applyBorder="1" applyAlignment="1">
      <alignment vertical="center"/>
    </xf>
    <xf numFmtId="9" fontId="17" fillId="8" borderId="33" xfId="0" applyNumberFormat="1" applyFont="1" applyFill="1" applyBorder="1" applyAlignment="1">
      <alignment vertical="center"/>
    </xf>
    <xf numFmtId="0" fontId="12" fillId="8" borderId="36" xfId="0" applyFont="1" applyFill="1" applyBorder="1" applyAlignment="1">
      <alignment vertical="center"/>
    </xf>
    <xf numFmtId="0" fontId="4" fillId="0" borderId="0" xfId="0" applyFont="1" applyFill="1"/>
    <xf numFmtId="0" fontId="2" fillId="0" borderId="9" xfId="0" applyFont="1" applyBorder="1" applyAlignment="1">
      <alignment horizontal="center" vertical="top" wrapText="1"/>
    </xf>
    <xf numFmtId="0" fontId="0" fillId="0" borderId="13" xfId="0" applyFont="1" applyBorder="1" applyAlignment="1">
      <alignment wrapText="1"/>
    </xf>
    <xf numFmtId="0" fontId="12" fillId="7" borderId="21" xfId="0" applyFont="1" applyFill="1" applyBorder="1" applyAlignment="1">
      <alignment horizontal="center" vertical="center"/>
    </xf>
    <xf numFmtId="0" fontId="12" fillId="7" borderId="22" xfId="0" applyFont="1" applyFill="1" applyBorder="1" applyAlignment="1">
      <alignment horizontal="center" vertical="center"/>
    </xf>
    <xf numFmtId="0" fontId="12" fillId="7" borderId="23" xfId="0" applyFont="1" applyFill="1" applyBorder="1" applyAlignment="1">
      <alignment horizontal="center" vertical="center"/>
    </xf>
    <xf numFmtId="0" fontId="12" fillId="7" borderId="24" xfId="0" applyFont="1" applyFill="1" applyBorder="1" applyAlignment="1">
      <alignment horizontal="center" vertical="center"/>
    </xf>
    <xf numFmtId="0" fontId="12" fillId="7" borderId="25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top"/>
    </xf>
    <xf numFmtId="0" fontId="2" fillId="0" borderId="6" xfId="0" applyFont="1" applyFill="1" applyBorder="1" applyAlignment="1">
      <alignment horizontal="center" vertical="top"/>
    </xf>
    <xf numFmtId="0" fontId="10" fillId="0" borderId="9" xfId="0" applyFont="1" applyBorder="1" applyAlignment="1">
      <alignment horizontal="center" vertical="justify"/>
    </xf>
    <xf numFmtId="0" fontId="10" fillId="0" borderId="13" xfId="0" applyFont="1" applyBorder="1" applyAlignment="1">
      <alignment horizontal="center" vertical="justify"/>
    </xf>
    <xf numFmtId="0" fontId="7" fillId="0" borderId="0" xfId="0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/>
    </xf>
    <xf numFmtId="164" fontId="9" fillId="0" borderId="3" xfId="0" applyNumberFormat="1" applyFont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top"/>
    </xf>
    <xf numFmtId="0" fontId="10" fillId="0" borderId="5" xfId="0" applyFont="1" applyFill="1" applyBorder="1" applyAlignment="1">
      <alignment horizontal="center" vertical="top"/>
    </xf>
    <xf numFmtId="0" fontId="10" fillId="0" borderId="6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center" vertical="top"/>
    </xf>
    <xf numFmtId="0" fontId="10" fillId="0" borderId="8" xfId="0" applyFont="1" applyFill="1" applyBorder="1" applyAlignment="1">
      <alignment horizontal="center" vertical="top"/>
    </xf>
    <xf numFmtId="0" fontId="10" fillId="0" borderId="10" xfId="0" applyFont="1" applyFill="1" applyBorder="1" applyAlignment="1">
      <alignment horizontal="center" vertical="top"/>
    </xf>
    <xf numFmtId="0" fontId="10" fillId="0" borderId="11" xfId="0" applyFont="1" applyFill="1" applyBorder="1" applyAlignment="1">
      <alignment horizontal="center" vertical="top"/>
    </xf>
    <xf numFmtId="0" fontId="10" fillId="0" borderId="12" xfId="0" applyFont="1" applyFill="1" applyBorder="1" applyAlignment="1">
      <alignment horizontal="center" vertical="top"/>
    </xf>
    <xf numFmtId="0" fontId="10" fillId="0" borderId="4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/>
    </xf>
    <xf numFmtId="0" fontId="10" fillId="0" borderId="2" xfId="0" applyFont="1" applyBorder="1" applyAlignment="1">
      <alignment horizontal="center" vertical="top"/>
    </xf>
    <xf numFmtId="0" fontId="10" fillId="0" borderId="3" xfId="0" applyFont="1" applyBorder="1" applyAlignment="1">
      <alignment horizontal="center" vertical="top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3" fillId="2" borderId="0" xfId="0" applyFont="1" applyFill="1"/>
    <xf numFmtId="0" fontId="13" fillId="0" borderId="0" xfId="0" applyFont="1"/>
    <xf numFmtId="0" fontId="22" fillId="9" borderId="0" xfId="0" applyFont="1" applyFill="1"/>
    <xf numFmtId="0" fontId="0" fillId="9" borderId="0" xfId="0" applyFill="1"/>
    <xf numFmtId="0" fontId="10" fillId="0" borderId="4" xfId="0" applyFont="1" applyFill="1" applyBorder="1" applyAlignment="1">
      <alignment horizontal="centerContinuous" vertical="top"/>
    </xf>
    <xf numFmtId="0" fontId="10" fillId="0" borderId="5" xfId="0" applyFont="1" applyFill="1" applyBorder="1" applyAlignment="1">
      <alignment horizontal="centerContinuous" vertical="top"/>
    </xf>
    <xf numFmtId="0" fontId="10" fillId="0" borderId="6" xfId="0" applyFont="1" applyFill="1" applyBorder="1" applyAlignment="1">
      <alignment horizontal="centerContinuous" vertical="top"/>
    </xf>
    <xf numFmtId="0" fontId="10" fillId="0" borderId="7" xfId="0" applyFont="1" applyFill="1" applyBorder="1" applyAlignment="1">
      <alignment horizontal="centerContinuous" vertical="top"/>
    </xf>
    <xf numFmtId="0" fontId="10" fillId="0" borderId="0" xfId="0" applyFont="1" applyFill="1" applyBorder="1" applyAlignment="1">
      <alignment horizontal="centerContinuous" vertical="top"/>
    </xf>
    <xf numFmtId="0" fontId="10" fillId="0" borderId="8" xfId="0" applyFont="1" applyFill="1" applyBorder="1" applyAlignment="1">
      <alignment horizontal="centerContinuous" vertical="top"/>
    </xf>
    <xf numFmtId="0" fontId="10" fillId="0" borderId="10" xfId="0" applyFont="1" applyFill="1" applyBorder="1" applyAlignment="1">
      <alignment horizontal="centerContinuous" vertical="top"/>
    </xf>
    <xf numFmtId="0" fontId="10" fillId="0" borderId="11" xfId="0" applyFont="1" applyFill="1" applyBorder="1" applyAlignment="1">
      <alignment horizontal="centerContinuous" vertical="top"/>
    </xf>
    <xf numFmtId="0" fontId="10" fillId="0" borderId="12" xfId="0" applyFont="1" applyFill="1" applyBorder="1" applyAlignment="1">
      <alignment horizontal="centerContinuous" vertical="top"/>
    </xf>
    <xf numFmtId="0" fontId="23" fillId="3" borderId="0" xfId="0" applyFont="1" applyFill="1" applyBorder="1" applyAlignment="1">
      <alignment horizontal="center"/>
    </xf>
    <xf numFmtId="0" fontId="13" fillId="4" borderId="16" xfId="0" applyFont="1" applyFill="1" applyBorder="1" applyAlignment="1">
      <alignment horizontal="left" vertical="center"/>
    </xf>
    <xf numFmtId="0" fontId="24" fillId="4" borderId="16" xfId="0" applyFont="1" applyFill="1" applyBorder="1" applyAlignment="1">
      <alignment horizontal="left" vertical="center"/>
    </xf>
    <xf numFmtId="0" fontId="25" fillId="3" borderId="0" xfId="0" applyFont="1" applyFill="1" applyBorder="1" applyAlignment="1">
      <alignment horizontal="center"/>
    </xf>
    <xf numFmtId="0" fontId="13" fillId="8" borderId="2" xfId="0" applyFont="1" applyFill="1" applyBorder="1" applyAlignment="1">
      <alignment vertical="center"/>
    </xf>
    <xf numFmtId="0" fontId="26" fillId="0" borderId="0" xfId="0" applyFont="1" applyFill="1"/>
    <xf numFmtId="0" fontId="10" fillId="0" borderId="1" xfId="0" applyFont="1" applyBorder="1" applyAlignment="1">
      <alignment horizontal="centerContinuous" vertical="center"/>
    </xf>
    <xf numFmtId="0" fontId="10" fillId="0" borderId="2" xfId="0" applyFont="1" applyBorder="1" applyAlignment="1">
      <alignment horizontal="centerContinuous" vertical="center"/>
    </xf>
    <xf numFmtId="0" fontId="10" fillId="0" borderId="3" xfId="0" applyFont="1" applyBorder="1" applyAlignment="1">
      <alignment horizontal="centerContinuous" vertical="center"/>
    </xf>
    <xf numFmtId="0" fontId="10" fillId="0" borderId="11" xfId="0" applyFont="1" applyBorder="1" applyAlignment="1">
      <alignment vertical="center"/>
    </xf>
    <xf numFmtId="0" fontId="10" fillId="7" borderId="23" xfId="0" applyFont="1" applyFill="1" applyBorder="1" applyAlignment="1">
      <alignment horizontal="center" vertical="center"/>
    </xf>
    <xf numFmtId="0" fontId="10" fillId="7" borderId="24" xfId="0" applyFont="1" applyFill="1" applyBorder="1" applyAlignment="1">
      <alignment horizontal="center" vertical="center"/>
    </xf>
    <xf numFmtId="0" fontId="10" fillId="7" borderId="25" xfId="0" applyFont="1" applyFill="1" applyBorder="1" applyAlignment="1">
      <alignment horizontal="center" vertical="center"/>
    </xf>
    <xf numFmtId="0" fontId="12" fillId="8" borderId="37" xfId="0" applyFont="1" applyFill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8" borderId="14" xfId="0" applyFont="1" applyFill="1" applyBorder="1" applyAlignment="1">
      <alignment horizontal="center" vertical="center"/>
    </xf>
    <xf numFmtId="0" fontId="12" fillId="7" borderId="27" xfId="0" applyFont="1" applyFill="1" applyBorder="1" applyAlignment="1">
      <alignment horizontal="center" vertical="center"/>
    </xf>
    <xf numFmtId="0" fontId="12" fillId="7" borderId="12" xfId="0" applyFont="1" applyFill="1" applyBorder="1" applyAlignment="1">
      <alignment horizontal="center" vertical="center"/>
    </xf>
    <xf numFmtId="0" fontId="12" fillId="7" borderId="4" xfId="0" applyFont="1" applyFill="1" applyBorder="1" applyAlignment="1">
      <alignment vertical="center"/>
    </xf>
    <xf numFmtId="0" fontId="12" fillId="7" borderId="5" xfId="0" applyFont="1" applyFill="1" applyBorder="1" applyAlignment="1">
      <alignment vertical="center"/>
    </xf>
    <xf numFmtId="166" fontId="12" fillId="0" borderId="4" xfId="1" applyNumberFormat="1" applyFont="1" applyFill="1" applyBorder="1" applyAlignment="1">
      <alignment horizontal="center" vertical="center"/>
    </xf>
    <xf numFmtId="166" fontId="12" fillId="0" borderId="5" xfId="1" applyNumberFormat="1" applyFont="1" applyFill="1" applyBorder="1" applyAlignment="1">
      <alignment horizontal="center" vertical="center"/>
    </xf>
    <xf numFmtId="166" fontId="12" fillId="8" borderId="9" xfId="1" applyNumberFormat="1" applyFont="1" applyFill="1" applyBorder="1"/>
    <xf numFmtId="166" fontId="12" fillId="7" borderId="4" xfId="1" applyNumberFormat="1" applyFont="1" applyFill="1" applyBorder="1" applyAlignment="1">
      <alignment horizontal="center" vertical="center"/>
    </xf>
    <xf numFmtId="166" fontId="12" fillId="7" borderId="5" xfId="1" applyNumberFormat="1" applyFont="1" applyFill="1" applyBorder="1" applyAlignment="1">
      <alignment horizontal="center" vertical="center"/>
    </xf>
    <xf numFmtId="166" fontId="12" fillId="7" borderId="6" xfId="1" applyNumberFormat="1" applyFont="1" applyFill="1" applyBorder="1" applyAlignment="1">
      <alignment horizontal="center" vertical="center"/>
    </xf>
    <xf numFmtId="166" fontId="10" fillId="8" borderId="30" xfId="0" applyNumberFormat="1" applyFont="1" applyFill="1" applyBorder="1" applyAlignment="1">
      <alignment horizontal="center" vertical="center"/>
    </xf>
    <xf numFmtId="0" fontId="12" fillId="7" borderId="7" xfId="0" applyFont="1" applyFill="1" applyBorder="1" applyAlignment="1">
      <alignment vertical="center"/>
    </xf>
    <xf numFmtId="166" fontId="12" fillId="0" borderId="7" xfId="1" applyNumberFormat="1" applyFont="1" applyFill="1" applyBorder="1" applyAlignment="1">
      <alignment horizontal="center" vertical="center"/>
    </xf>
    <xf numFmtId="166" fontId="12" fillId="0" borderId="0" xfId="1" applyNumberFormat="1" applyFont="1" applyFill="1" applyBorder="1" applyAlignment="1">
      <alignment horizontal="center" vertical="center"/>
    </xf>
    <xf numFmtId="166" fontId="12" fillId="8" borderId="38" xfId="1" applyNumberFormat="1" applyFont="1" applyFill="1" applyBorder="1"/>
    <xf numFmtId="0" fontId="12" fillId="8" borderId="4" xfId="0" applyFont="1" applyFill="1" applyBorder="1" applyAlignment="1">
      <alignment horizontal="right" vertical="center" indent="1"/>
    </xf>
    <xf numFmtId="0" fontId="12" fillId="8" borderId="5" xfId="0" applyFont="1" applyFill="1" applyBorder="1" applyAlignment="1">
      <alignment horizontal="right" vertical="center" indent="1"/>
    </xf>
    <xf numFmtId="166" fontId="12" fillId="8" borderId="4" xfId="1" applyNumberFormat="1" applyFont="1" applyFill="1" applyBorder="1" applyAlignment="1">
      <alignment vertical="center"/>
    </xf>
    <xf numFmtId="166" fontId="12" fillId="8" borderId="5" xfId="1" applyNumberFormat="1" applyFont="1" applyFill="1" applyBorder="1" applyAlignment="1">
      <alignment vertical="center"/>
    </xf>
    <xf numFmtId="166" fontId="12" fillId="8" borderId="6" xfId="1" applyNumberFormat="1" applyFont="1" applyFill="1" applyBorder="1" applyAlignment="1">
      <alignment vertical="center"/>
    </xf>
    <xf numFmtId="166" fontId="12" fillId="8" borderId="9" xfId="1" applyNumberFormat="1" applyFont="1" applyFill="1" applyBorder="1" applyAlignment="1">
      <alignment vertical="center"/>
    </xf>
    <xf numFmtId="166" fontId="10" fillId="10" borderId="30" xfId="0" applyNumberFormat="1" applyFont="1" applyFill="1" applyBorder="1" applyAlignment="1">
      <alignment horizontal="center" vertical="center"/>
    </xf>
    <xf numFmtId="0" fontId="12" fillId="8" borderId="10" xfId="0" applyFont="1" applyFill="1" applyBorder="1"/>
    <xf numFmtId="0" fontId="12" fillId="8" borderId="11" xfId="0" applyFont="1" applyFill="1" applyBorder="1"/>
    <xf numFmtId="9" fontId="27" fillId="8" borderId="10" xfId="2" applyFont="1" applyFill="1" applyBorder="1"/>
    <xf numFmtId="9" fontId="27" fillId="8" borderId="11" xfId="2" applyFont="1" applyFill="1" applyBorder="1"/>
    <xf numFmtId="9" fontId="27" fillId="8" borderId="12" xfId="2" applyFont="1" applyFill="1" applyBorder="1"/>
    <xf numFmtId="9" fontId="12" fillId="8" borderId="13" xfId="2" applyFont="1" applyFill="1" applyBorder="1"/>
    <xf numFmtId="9" fontId="17" fillId="8" borderId="36" xfId="0" applyNumberFormat="1" applyFont="1" applyFill="1" applyBorder="1" applyAlignment="1">
      <alignment vertical="center"/>
    </xf>
    <xf numFmtId="166" fontId="26" fillId="0" borderId="0" xfId="0" applyNumberFormat="1" applyFont="1" applyFill="1"/>
    <xf numFmtId="0" fontId="12" fillId="7" borderId="21" xfId="0" applyFont="1" applyFill="1" applyBorder="1" applyAlignment="1">
      <alignment horizontal="centerContinuous" vertical="center"/>
    </xf>
    <xf numFmtId="0" fontId="12" fillId="7" borderId="39" xfId="0" applyFont="1" applyFill="1" applyBorder="1" applyAlignment="1">
      <alignment horizontal="centerContinuous" vertical="center"/>
    </xf>
    <xf numFmtId="0" fontId="10" fillId="7" borderId="23" xfId="0" applyFont="1" applyFill="1" applyBorder="1" applyAlignment="1">
      <alignment horizontal="centerContinuous" vertical="center"/>
    </xf>
    <xf numFmtId="0" fontId="10" fillId="7" borderId="24" xfId="0" applyFont="1" applyFill="1" applyBorder="1" applyAlignment="1">
      <alignment horizontal="centerContinuous" vertical="center"/>
    </xf>
    <xf numFmtId="0" fontId="10" fillId="7" borderId="25" xfId="0" applyFont="1" applyFill="1" applyBorder="1" applyAlignment="1">
      <alignment horizontal="centerContinuous" vertical="center"/>
    </xf>
    <xf numFmtId="0" fontId="12" fillId="8" borderId="23" xfId="0" applyFont="1" applyFill="1" applyBorder="1" applyAlignment="1">
      <alignment horizontal="center" vertical="center"/>
    </xf>
    <xf numFmtId="0" fontId="12" fillId="8" borderId="26" xfId="0" applyFont="1" applyFill="1" applyBorder="1" applyAlignment="1">
      <alignment horizontal="center" vertical="center"/>
    </xf>
    <xf numFmtId="0" fontId="13" fillId="7" borderId="1" xfId="0" applyFont="1" applyFill="1" applyBorder="1" applyAlignment="1">
      <alignment horizontal="center" vertical="center"/>
    </xf>
    <xf numFmtId="0" fontId="0" fillId="7" borderId="3" xfId="0" applyFont="1" applyFill="1" applyBorder="1" applyAlignment="1">
      <alignment horizontal="right" vertical="center"/>
    </xf>
    <xf numFmtId="166" fontId="26" fillId="7" borderId="7" xfId="1" applyNumberFormat="1" applyFont="1" applyFill="1" applyBorder="1" applyAlignment="1">
      <alignment horizontal="center" vertical="center"/>
    </xf>
    <xf numFmtId="0" fontId="12" fillId="10" borderId="0" xfId="0" applyFont="1" applyFill="1" applyBorder="1" applyAlignment="1">
      <alignment horizontal="right" vertical="center"/>
    </xf>
    <xf numFmtId="166" fontId="26" fillId="10" borderId="7" xfId="0" applyNumberFormat="1" applyFont="1" applyFill="1" applyBorder="1" applyAlignment="1">
      <alignment vertical="center"/>
    </xf>
    <xf numFmtId="166" fontId="12" fillId="2" borderId="0" xfId="0" applyNumberFormat="1" applyFont="1" applyFill="1"/>
    <xf numFmtId="0" fontId="26" fillId="0" borderId="0" xfId="0" applyFont="1"/>
    <xf numFmtId="0" fontId="13" fillId="0" borderId="0" xfId="0" applyFont="1" applyFill="1"/>
  </cellXfs>
  <cellStyles count="19">
    <cellStyle name="Hiperlink 2" xfId="7"/>
    <cellStyle name="Normal" xfId="0" builtinId="0"/>
    <cellStyle name="Normal 2" xfId="3"/>
    <cellStyle name="Normal 2 2" xfId="8"/>
    <cellStyle name="Normal 3" xfId="9"/>
    <cellStyle name="Normal 3 2" xfId="10"/>
    <cellStyle name="Normal 3 3" xfId="11"/>
    <cellStyle name="Normal 4" xfId="4"/>
    <cellStyle name="Normal 4 2" xfId="12"/>
    <cellStyle name="Normal 5" xfId="13"/>
    <cellStyle name="Normal 6" xfId="14"/>
    <cellStyle name="Porcentagem" xfId="2" builtinId="5"/>
    <cellStyle name="Porcentagem 2" xfId="15"/>
    <cellStyle name="Porcentagem 3" xfId="16"/>
    <cellStyle name="Separador de milhares 3" xfId="5"/>
    <cellStyle name="Vírgula" xfId="1" builtinId="3"/>
    <cellStyle name="Vírgula 2" xfId="6"/>
    <cellStyle name="Vírgula 2 2" xfId="17"/>
    <cellStyle name="Vírgula 3" xfId="18"/>
  </cellStyles>
  <dxfs count="2"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25"/>
  <sheetViews>
    <sheetView showGridLines="0" zoomScale="73" zoomScaleNormal="73" zoomScalePageLayoutView="73" workbookViewId="0">
      <pane xSplit="7" ySplit="7" topLeftCell="H8" activePane="bottomRight" state="frozen"/>
      <selection pane="topRight" activeCell="H1" sqref="H1"/>
      <selection pane="bottomLeft" activeCell="A8" sqref="A8"/>
      <selection pane="bottomRight" activeCell="I28" sqref="I28"/>
    </sheetView>
  </sheetViews>
  <sheetFormatPr defaultRowHeight="15" x14ac:dyDescent="0.25"/>
  <cols>
    <col min="1" max="3" width="2.28515625" style="86" customWidth="1"/>
    <col min="4" max="4" width="11.7109375" customWidth="1"/>
    <col min="5" max="5" width="10" customWidth="1"/>
    <col min="6" max="14" width="12.5703125" customWidth="1"/>
    <col min="15" max="15" width="13.5703125" customWidth="1"/>
    <col min="16" max="16" width="15.140625" customWidth="1"/>
    <col min="17" max="22" width="12.5703125" customWidth="1"/>
    <col min="23" max="23" width="12.5703125" style="3" customWidth="1"/>
    <col min="24" max="24" width="12.5703125" customWidth="1"/>
    <col min="26" max="26" width="2.28515625" customWidth="1"/>
    <col min="27" max="27" width="12.42578125" customWidth="1"/>
  </cols>
  <sheetData>
    <row r="1" spans="1:28" s="3" customFormat="1" x14ac:dyDescent="0.25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8" ht="29.25" customHeight="1" x14ac:dyDescent="0.35">
      <c r="A2" s="1"/>
      <c r="B2" s="1"/>
      <c r="C2" s="1"/>
      <c r="D2" s="4" t="s">
        <v>0</v>
      </c>
      <c r="G2" s="5"/>
      <c r="K2" s="98" t="s">
        <v>1</v>
      </c>
      <c r="L2" s="98"/>
      <c r="M2" s="98"/>
      <c r="N2" s="98"/>
      <c r="O2" s="98"/>
      <c r="P2" s="6"/>
      <c r="Q2" s="7" t="s">
        <v>2</v>
      </c>
      <c r="R2" s="6"/>
      <c r="S2" s="99" t="s">
        <v>3</v>
      </c>
      <c r="T2" s="100"/>
      <c r="U2" s="101">
        <v>42004</v>
      </c>
      <c r="V2" s="101"/>
      <c r="W2" s="102"/>
      <c r="X2" s="2"/>
      <c r="AB2" s="3"/>
    </row>
    <row r="3" spans="1:28" ht="29.25" customHeight="1" x14ac:dyDescent="0.35">
      <c r="A3" s="1"/>
      <c r="B3" s="1"/>
      <c r="C3" s="1"/>
      <c r="D3" s="8"/>
      <c r="G3" s="5"/>
      <c r="H3" s="5"/>
      <c r="I3" s="5"/>
      <c r="J3" s="9"/>
      <c r="K3" s="9"/>
      <c r="L3" s="9"/>
      <c r="M3" s="9"/>
      <c r="N3" s="9"/>
      <c r="O3" s="9"/>
      <c r="P3" s="9"/>
      <c r="Q3" s="9"/>
      <c r="R3" s="9"/>
      <c r="S3" s="10">
        <v>15</v>
      </c>
      <c r="T3" s="10">
        <v>16</v>
      </c>
      <c r="U3" s="10">
        <v>17</v>
      </c>
      <c r="V3" s="10"/>
      <c r="X3" s="2"/>
      <c r="AB3" s="3"/>
    </row>
    <row r="4" spans="1:28" ht="15.75" customHeight="1" x14ac:dyDescent="0.25">
      <c r="A4" s="1"/>
      <c r="B4" s="1"/>
      <c r="C4" s="1"/>
      <c r="D4" s="103" t="s">
        <v>4</v>
      </c>
      <c r="E4" s="104"/>
      <c r="F4" s="105"/>
      <c r="G4" s="112" t="s">
        <v>5</v>
      </c>
      <c r="H4" s="115" t="s">
        <v>6</v>
      </c>
      <c r="I4" s="116"/>
      <c r="J4" s="117"/>
      <c r="K4" s="118" t="s">
        <v>7</v>
      </c>
      <c r="L4" s="119"/>
      <c r="M4" s="119"/>
      <c r="N4" s="120"/>
      <c r="O4" s="121" t="s">
        <v>8</v>
      </c>
      <c r="P4" s="122"/>
      <c r="Q4" s="122"/>
      <c r="R4" s="123"/>
      <c r="S4" s="121" t="s">
        <v>9</v>
      </c>
      <c r="T4" s="122"/>
      <c r="U4" s="122"/>
      <c r="V4" s="122"/>
      <c r="W4" s="123"/>
      <c r="X4" s="2"/>
      <c r="AB4" s="3"/>
    </row>
    <row r="5" spans="1:28" s="13" customFormat="1" ht="18" customHeight="1" x14ac:dyDescent="0.25">
      <c r="A5" s="11"/>
      <c r="B5" s="11"/>
      <c r="C5" s="11"/>
      <c r="D5" s="106"/>
      <c r="E5" s="107"/>
      <c r="F5" s="108"/>
      <c r="G5" s="113"/>
      <c r="H5" s="87" t="s">
        <v>10</v>
      </c>
      <c r="I5" s="87" t="s">
        <v>11</v>
      </c>
      <c r="J5" s="87" t="s">
        <v>12</v>
      </c>
      <c r="K5" s="87" t="s">
        <v>13</v>
      </c>
      <c r="L5" s="87" t="s">
        <v>14</v>
      </c>
      <c r="M5" s="87" t="s">
        <v>15</v>
      </c>
      <c r="N5" s="87" t="s">
        <v>16</v>
      </c>
      <c r="O5" s="87" t="s">
        <v>17</v>
      </c>
      <c r="P5" s="87" t="s">
        <v>18</v>
      </c>
      <c r="Q5" s="94" t="s">
        <v>19</v>
      </c>
      <c r="R5" s="95"/>
      <c r="S5" s="96" t="s">
        <v>20</v>
      </c>
      <c r="T5" s="121" t="s">
        <v>21</v>
      </c>
      <c r="U5" s="122"/>
      <c r="V5" s="123"/>
      <c r="W5" s="96" t="s">
        <v>22</v>
      </c>
      <c r="X5" s="12"/>
      <c r="AB5" s="3"/>
    </row>
    <row r="6" spans="1:28" s="13" customFormat="1" ht="18" customHeight="1" x14ac:dyDescent="0.25">
      <c r="A6" s="11"/>
      <c r="B6" s="11"/>
      <c r="C6" s="11"/>
      <c r="D6" s="109"/>
      <c r="E6" s="110"/>
      <c r="F6" s="111"/>
      <c r="G6" s="114"/>
      <c r="H6" s="88"/>
      <c r="I6" s="88"/>
      <c r="J6" s="88"/>
      <c r="K6" s="88"/>
      <c r="L6" s="88"/>
      <c r="M6" s="88"/>
      <c r="N6" s="88"/>
      <c r="O6" s="88"/>
      <c r="P6" s="88"/>
      <c r="Q6" s="14" t="s">
        <v>23</v>
      </c>
      <c r="R6" s="14" t="s">
        <v>24</v>
      </c>
      <c r="S6" s="97"/>
      <c r="T6" s="15" t="s">
        <v>25</v>
      </c>
      <c r="U6" s="15" t="s">
        <v>26</v>
      </c>
      <c r="V6" s="15" t="s">
        <v>27</v>
      </c>
      <c r="W6" s="97"/>
      <c r="X6" s="12"/>
      <c r="AB6" s="3"/>
    </row>
    <row r="7" spans="1:28" s="13" customFormat="1" ht="8.25" customHeight="1" x14ac:dyDescent="0.25">
      <c r="A7" s="11"/>
      <c r="B7" s="11"/>
      <c r="C7" s="11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2"/>
      <c r="AB7" s="3"/>
    </row>
    <row r="8" spans="1:28" s="30" customFormat="1" ht="18.75" customHeight="1" x14ac:dyDescent="0.25">
      <c r="A8" s="11" t="str">
        <f t="shared" ref="A8:A40" si="0">CONCATENATE(D8,G8)</f>
        <v>BNDES AUTOMÁTICOIBBA</v>
      </c>
      <c r="B8" s="11" t="str">
        <f t="shared" ref="B8:B47" si="1">CONCATENATE(D8,O8)</f>
        <v>BNDES AUTOMÁTICOTJLP</v>
      </c>
      <c r="C8" s="11">
        <v>1</v>
      </c>
      <c r="D8" s="17" t="s">
        <v>28</v>
      </c>
      <c r="E8" s="17"/>
      <c r="F8" s="18" t="s">
        <v>29</v>
      </c>
      <c r="G8" s="19" t="s">
        <v>30</v>
      </c>
      <c r="H8" s="20">
        <v>38925</v>
      </c>
      <c r="I8" s="20">
        <v>39431</v>
      </c>
      <c r="J8" s="20">
        <v>42231</v>
      </c>
      <c r="K8" s="21">
        <v>6996.75</v>
      </c>
      <c r="L8" s="22">
        <v>4647.99899</v>
      </c>
      <c r="M8" s="23"/>
      <c r="N8" s="22">
        <v>0</v>
      </c>
      <c r="O8" s="24" t="s">
        <v>31</v>
      </c>
      <c r="P8" s="25" t="s">
        <v>32</v>
      </c>
      <c r="Q8" s="26">
        <v>14</v>
      </c>
      <c r="R8" s="26" t="s">
        <v>33</v>
      </c>
      <c r="S8" s="27">
        <v>1.87327</v>
      </c>
      <c r="T8" s="27">
        <v>402.97149999999999</v>
      </c>
      <c r="U8" s="27">
        <v>0</v>
      </c>
      <c r="V8" s="28">
        <f>U8+T8</f>
        <v>402.97149999999999</v>
      </c>
      <c r="W8" s="29">
        <f>U8+T8+S8</f>
        <v>404.84476999999998</v>
      </c>
      <c r="X8" s="12"/>
      <c r="AB8" s="3"/>
    </row>
    <row r="9" spans="1:28" s="30" customFormat="1" ht="18.75" customHeight="1" x14ac:dyDescent="0.25">
      <c r="A9" s="11" t="str">
        <f t="shared" si="0"/>
        <v>BNDES AUTOMÁTICOALFA</v>
      </c>
      <c r="B9" s="11" t="str">
        <f t="shared" si="1"/>
        <v>BNDES AUTOMÁTICOTJLP</v>
      </c>
      <c r="C9" s="11">
        <v>2</v>
      </c>
      <c r="D9" s="17" t="s">
        <v>28</v>
      </c>
      <c r="E9" s="17"/>
      <c r="F9" s="18" t="s">
        <v>34</v>
      </c>
      <c r="G9" s="19" t="s">
        <v>35</v>
      </c>
      <c r="H9" s="20">
        <v>39707</v>
      </c>
      <c r="I9" s="20">
        <v>40497</v>
      </c>
      <c r="J9" s="20">
        <v>42658</v>
      </c>
      <c r="K9" s="21">
        <v>2674</v>
      </c>
      <c r="L9" s="31">
        <v>2674</v>
      </c>
      <c r="M9" s="23"/>
      <c r="N9" s="32">
        <f t="shared" ref="N9:N40" si="2">IF(K9-L9&lt;0,0,K9-L9)</f>
        <v>0</v>
      </c>
      <c r="O9" s="24" t="s">
        <v>31</v>
      </c>
      <c r="P9" s="25" t="s">
        <v>36</v>
      </c>
      <c r="Q9" s="26">
        <v>22</v>
      </c>
      <c r="R9" s="26" t="s">
        <v>37</v>
      </c>
      <c r="S9" s="27">
        <v>2.9022299999999999</v>
      </c>
      <c r="T9" s="27">
        <v>445.94146999999998</v>
      </c>
      <c r="U9" s="27">
        <v>371.61788999999999</v>
      </c>
      <c r="V9" s="28">
        <f>U9+T9</f>
        <v>817.55935999999997</v>
      </c>
      <c r="W9" s="29">
        <f>U9+T9+S9</f>
        <v>820.46159</v>
      </c>
      <c r="X9" s="12"/>
      <c r="AB9" s="3"/>
    </row>
    <row r="10" spans="1:28" s="30" customFormat="1" ht="18.75" customHeight="1" x14ac:dyDescent="0.25">
      <c r="A10" s="11" t="str">
        <f t="shared" si="0"/>
        <v>BNDES FINAMEALFA</v>
      </c>
      <c r="B10" s="11" t="str">
        <f t="shared" si="1"/>
        <v>BNDES FINAMETX FIXA</v>
      </c>
      <c r="C10" s="11">
        <v>3</v>
      </c>
      <c r="D10" s="17" t="s">
        <v>38</v>
      </c>
      <c r="E10" s="17"/>
      <c r="F10" s="18" t="s">
        <v>39</v>
      </c>
      <c r="G10" s="19" t="s">
        <v>35</v>
      </c>
      <c r="H10" s="20">
        <v>40322</v>
      </c>
      <c r="I10" s="20">
        <v>40770</v>
      </c>
      <c r="J10" s="20">
        <v>42200</v>
      </c>
      <c r="K10" s="21">
        <v>127.84716</v>
      </c>
      <c r="L10" s="31">
        <v>127.84716</v>
      </c>
      <c r="M10" s="23"/>
      <c r="N10" s="32">
        <f t="shared" si="2"/>
        <v>0</v>
      </c>
      <c r="O10" s="24" t="s">
        <v>40</v>
      </c>
      <c r="P10" s="25" t="s">
        <v>41</v>
      </c>
      <c r="Q10" s="26">
        <v>10</v>
      </c>
      <c r="R10" s="26" t="s">
        <v>42</v>
      </c>
      <c r="S10" s="27">
        <v>3.637E-2</v>
      </c>
      <c r="T10" s="27">
        <v>18.644400000000001</v>
      </c>
      <c r="U10" s="27">
        <v>0</v>
      </c>
      <c r="V10" s="28">
        <f>U10+T10</f>
        <v>18.644400000000001</v>
      </c>
      <c r="W10" s="29">
        <f>U10+T10+S10</f>
        <v>18.680770000000003</v>
      </c>
      <c r="X10" s="12"/>
      <c r="AB10" s="3"/>
    </row>
    <row r="11" spans="1:28" s="30" customFormat="1" ht="18.75" customHeight="1" x14ac:dyDescent="0.25">
      <c r="A11" s="11" t="str">
        <f t="shared" si="0"/>
        <v>BNDES FINAMEALFA</v>
      </c>
      <c r="B11" s="11" t="str">
        <f t="shared" si="1"/>
        <v>BNDES FINAMETX FIXA</v>
      </c>
      <c r="C11" s="11">
        <v>4</v>
      </c>
      <c r="D11" s="17" t="s">
        <v>38</v>
      </c>
      <c r="E11" s="17"/>
      <c r="F11" s="18" t="s">
        <v>43</v>
      </c>
      <c r="G11" s="19" t="s">
        <v>35</v>
      </c>
      <c r="H11" s="20">
        <v>40322</v>
      </c>
      <c r="I11" s="20">
        <v>40770</v>
      </c>
      <c r="J11" s="20">
        <v>42200</v>
      </c>
      <c r="K11" s="21">
        <v>1732</v>
      </c>
      <c r="L11" s="31">
        <v>1732</v>
      </c>
      <c r="M11" s="23"/>
      <c r="N11" s="32">
        <f t="shared" si="2"/>
        <v>0</v>
      </c>
      <c r="O11" s="24" t="s">
        <v>40</v>
      </c>
      <c r="P11" s="25" t="s">
        <v>41</v>
      </c>
      <c r="Q11" s="26">
        <v>10</v>
      </c>
      <c r="R11" s="26" t="s">
        <v>42</v>
      </c>
      <c r="S11" s="27">
        <v>0.63373000000000002</v>
      </c>
      <c r="T11" s="27">
        <v>323.62003999999996</v>
      </c>
      <c r="U11" s="27">
        <v>0</v>
      </c>
      <c r="V11" s="28">
        <f>U11+T11</f>
        <v>323.62003999999996</v>
      </c>
      <c r="W11" s="29">
        <f>U11+T11+S11</f>
        <v>324.25376999999997</v>
      </c>
      <c r="X11" s="12"/>
      <c r="AB11" s="3"/>
    </row>
    <row r="12" spans="1:28" s="30" customFormat="1" ht="18.75" customHeight="1" x14ac:dyDescent="0.25">
      <c r="A12" s="11" t="str">
        <f t="shared" si="0"/>
        <v>BNDES FINAMEALFA</v>
      </c>
      <c r="B12" s="11" t="str">
        <f t="shared" si="1"/>
        <v>BNDES FINAMETX FIXA</v>
      </c>
      <c r="C12" s="11">
        <v>5</v>
      </c>
      <c r="D12" s="17" t="s">
        <v>38</v>
      </c>
      <c r="E12" s="33"/>
      <c r="F12" s="18" t="s">
        <v>44</v>
      </c>
      <c r="G12" s="19" t="s">
        <v>35</v>
      </c>
      <c r="H12" s="20">
        <v>40322</v>
      </c>
      <c r="I12" s="20">
        <v>40770</v>
      </c>
      <c r="J12" s="20">
        <v>42200</v>
      </c>
      <c r="K12" s="21">
        <v>130.63679999999999</v>
      </c>
      <c r="L12" s="31">
        <v>119.3472</v>
      </c>
      <c r="M12" s="23"/>
      <c r="N12" s="22">
        <v>0</v>
      </c>
      <c r="O12" s="24" t="s">
        <v>40</v>
      </c>
      <c r="P12" s="25" t="s">
        <v>41</v>
      </c>
      <c r="Q12" s="26">
        <v>10</v>
      </c>
      <c r="R12" s="26" t="s">
        <v>42</v>
      </c>
      <c r="S12" s="27">
        <v>3.4140000000000004E-2</v>
      </c>
      <c r="T12" s="27">
        <v>17.404799999999998</v>
      </c>
      <c r="U12" s="27">
        <v>0</v>
      </c>
      <c r="V12" s="28">
        <f>U12+T12</f>
        <v>17.404799999999998</v>
      </c>
      <c r="W12" s="29">
        <f>U12+T12+S12</f>
        <v>17.438939999999999</v>
      </c>
      <c r="X12" s="12"/>
      <c r="AB12" s="3"/>
    </row>
    <row r="13" spans="1:28" s="30" customFormat="1" ht="18.75" customHeight="1" x14ac:dyDescent="0.25">
      <c r="A13" s="11" t="str">
        <f t="shared" si="0"/>
        <v>BNDES FINAMEALFA</v>
      </c>
      <c r="B13" s="11" t="str">
        <f t="shared" si="1"/>
        <v>BNDES FINAMETX FIXA</v>
      </c>
      <c r="C13" s="11">
        <v>6</v>
      </c>
      <c r="D13" s="17" t="s">
        <v>38</v>
      </c>
      <c r="E13" s="33"/>
      <c r="F13" s="18" t="s">
        <v>45</v>
      </c>
      <c r="G13" s="19" t="s">
        <v>35</v>
      </c>
      <c r="H13" s="20">
        <v>40399</v>
      </c>
      <c r="I13" s="20">
        <v>40801</v>
      </c>
      <c r="J13" s="20">
        <v>42231</v>
      </c>
      <c r="K13" s="21">
        <v>290.20323999999999</v>
      </c>
      <c r="L13" s="31">
        <v>290.20315000000005</v>
      </c>
      <c r="M13" s="23"/>
      <c r="N13" s="22">
        <v>0</v>
      </c>
      <c r="O13" s="24" t="s">
        <v>40</v>
      </c>
      <c r="P13" s="25" t="s">
        <v>46</v>
      </c>
      <c r="Q13" s="26">
        <v>7</v>
      </c>
      <c r="R13" s="26" t="s">
        <v>47</v>
      </c>
      <c r="S13" s="27">
        <v>0.11520999999999999</v>
      </c>
      <c r="T13" s="27">
        <v>48.367160000000005</v>
      </c>
      <c r="U13" s="27">
        <v>0</v>
      </c>
      <c r="V13" s="28">
        <f t="shared" ref="V13:V15" si="3">U13+T13</f>
        <v>48.367160000000005</v>
      </c>
      <c r="W13" s="29">
        <f t="shared" ref="W13:W15" si="4">U13+T13+S13</f>
        <v>48.482370000000003</v>
      </c>
      <c r="X13" s="12"/>
      <c r="AB13" s="3"/>
    </row>
    <row r="14" spans="1:28" s="30" customFormat="1" ht="18.75" customHeight="1" x14ac:dyDescent="0.25">
      <c r="A14" s="11" t="str">
        <f t="shared" si="0"/>
        <v>BNDES AUTOMÁTICOIBBA</v>
      </c>
      <c r="B14" s="11" t="str">
        <f t="shared" si="1"/>
        <v>BNDES AUTOMÁTICOTJLP</v>
      </c>
      <c r="C14" s="11">
        <v>7</v>
      </c>
      <c r="D14" s="17" t="s">
        <v>28</v>
      </c>
      <c r="E14" s="33"/>
      <c r="F14" s="18" t="s">
        <v>48</v>
      </c>
      <c r="G14" s="19" t="s">
        <v>30</v>
      </c>
      <c r="H14" s="20">
        <v>40646</v>
      </c>
      <c r="I14" s="20">
        <v>41136</v>
      </c>
      <c r="J14" s="20">
        <v>44301</v>
      </c>
      <c r="K14" s="21">
        <v>3409.4724900000001</v>
      </c>
      <c r="L14" s="31">
        <v>3269.1310600000002</v>
      </c>
      <c r="M14" s="23"/>
      <c r="N14" s="22">
        <v>0</v>
      </c>
      <c r="O14" s="24" t="s">
        <v>31</v>
      </c>
      <c r="P14" s="25" t="s">
        <v>49</v>
      </c>
      <c r="Q14" s="26">
        <v>14</v>
      </c>
      <c r="R14" s="26" t="s">
        <v>50</v>
      </c>
      <c r="S14" s="27">
        <v>9.2239900000000006</v>
      </c>
      <c r="T14" s="27">
        <v>373.62016</v>
      </c>
      <c r="U14" s="27">
        <v>1992.64084</v>
      </c>
      <c r="V14" s="28">
        <f t="shared" si="3"/>
        <v>2366.261</v>
      </c>
      <c r="W14" s="29">
        <f t="shared" si="4"/>
        <v>2375.4849899999999</v>
      </c>
      <c r="X14" s="12"/>
      <c r="AB14" s="3"/>
    </row>
    <row r="15" spans="1:28" s="30" customFormat="1" ht="18.75" customHeight="1" x14ac:dyDescent="0.25">
      <c r="A15" s="11" t="str">
        <f t="shared" si="0"/>
        <v>BNDES AUTOMÁTICOIBBA</v>
      </c>
      <c r="B15" s="11" t="str">
        <f t="shared" si="1"/>
        <v>BNDES AUTOMÁTICOUSD</v>
      </c>
      <c r="C15" s="11">
        <v>8</v>
      </c>
      <c r="D15" s="17" t="s">
        <v>28</v>
      </c>
      <c r="E15" s="33"/>
      <c r="F15" s="18" t="s">
        <v>51</v>
      </c>
      <c r="G15" s="19" t="s">
        <v>30</v>
      </c>
      <c r="H15" s="20">
        <v>40646</v>
      </c>
      <c r="I15" s="20">
        <v>41136</v>
      </c>
      <c r="J15" s="20">
        <v>44301</v>
      </c>
      <c r="K15" s="21">
        <v>852.36811999999998</v>
      </c>
      <c r="L15" s="31">
        <v>817.28277000000003</v>
      </c>
      <c r="M15" s="23"/>
      <c r="N15" s="22">
        <v>0</v>
      </c>
      <c r="O15" s="24" t="s">
        <v>52</v>
      </c>
      <c r="P15" s="25" t="s">
        <v>53</v>
      </c>
      <c r="Q15" s="26">
        <v>14</v>
      </c>
      <c r="R15" s="26" t="s">
        <v>50</v>
      </c>
      <c r="S15" s="27">
        <v>2.72967</v>
      </c>
      <c r="T15" s="27">
        <v>143.44729000000001</v>
      </c>
      <c r="U15" s="27">
        <v>765.05219</v>
      </c>
      <c r="V15" s="28">
        <f t="shared" si="3"/>
        <v>908.49947999999995</v>
      </c>
      <c r="W15" s="29">
        <f t="shared" si="4"/>
        <v>911.22915</v>
      </c>
      <c r="X15" s="12"/>
      <c r="AB15" s="3"/>
    </row>
    <row r="16" spans="1:28" s="30" customFormat="1" ht="18.75" customHeight="1" x14ac:dyDescent="0.25">
      <c r="A16" s="11" t="str">
        <f t="shared" si="0"/>
        <v>BNDES FINAMEALFA</v>
      </c>
      <c r="B16" s="11" t="str">
        <f t="shared" si="1"/>
        <v>BNDES FINAMETX FIXA</v>
      </c>
      <c r="C16" s="11">
        <v>9</v>
      </c>
      <c r="D16" s="17" t="s">
        <v>38</v>
      </c>
      <c r="E16" s="33"/>
      <c r="F16" s="18" t="s">
        <v>54</v>
      </c>
      <c r="G16" s="19" t="s">
        <v>35</v>
      </c>
      <c r="H16" s="20">
        <v>40743</v>
      </c>
      <c r="I16" s="20">
        <v>40983</v>
      </c>
      <c r="J16" s="20">
        <v>42597</v>
      </c>
      <c r="K16" s="21">
        <v>82.6</v>
      </c>
      <c r="L16" s="31">
        <v>82.6</v>
      </c>
      <c r="M16" s="23"/>
      <c r="N16" s="32">
        <f t="shared" si="2"/>
        <v>0</v>
      </c>
      <c r="O16" s="24" t="s">
        <v>40</v>
      </c>
      <c r="P16" s="25" t="s">
        <v>55</v>
      </c>
      <c r="Q16" s="26">
        <v>3</v>
      </c>
      <c r="R16" s="26" t="s">
        <v>56</v>
      </c>
      <c r="S16" s="27">
        <v>0.12988999999999998</v>
      </c>
      <c r="T16" s="27">
        <v>18.355550000000001</v>
      </c>
      <c r="U16" s="27">
        <v>12.237030000000001</v>
      </c>
      <c r="V16" s="28">
        <f>U16+T16</f>
        <v>30.592580000000002</v>
      </c>
      <c r="W16" s="29">
        <f>U16+T16+S16</f>
        <v>30.722470000000001</v>
      </c>
      <c r="X16" s="34"/>
      <c r="AB16" s="3"/>
    </row>
    <row r="17" spans="1:28" s="30" customFormat="1" ht="18.75" customHeight="1" x14ac:dyDescent="0.25">
      <c r="A17" s="11" t="str">
        <f t="shared" si="0"/>
        <v>BNDES FINAMEALFA</v>
      </c>
      <c r="B17" s="11" t="str">
        <f t="shared" si="1"/>
        <v>BNDES FINAMETX FIXA</v>
      </c>
      <c r="C17" s="11">
        <v>10</v>
      </c>
      <c r="D17" s="17" t="s">
        <v>38</v>
      </c>
      <c r="E17" s="33"/>
      <c r="F17" s="18" t="s">
        <v>57</v>
      </c>
      <c r="G17" s="19" t="s">
        <v>35</v>
      </c>
      <c r="H17" s="20">
        <v>40756</v>
      </c>
      <c r="I17" s="20">
        <v>40983</v>
      </c>
      <c r="J17" s="20">
        <v>42597</v>
      </c>
      <c r="K17" s="21">
        <v>92.4</v>
      </c>
      <c r="L17" s="31">
        <v>92.4</v>
      </c>
      <c r="M17" s="23"/>
      <c r="N17" s="32">
        <f t="shared" si="2"/>
        <v>0</v>
      </c>
      <c r="O17" s="24" t="s">
        <v>40</v>
      </c>
      <c r="P17" s="25" t="s">
        <v>55</v>
      </c>
      <c r="Q17" s="26">
        <v>3</v>
      </c>
      <c r="R17" s="26" t="s">
        <v>56</v>
      </c>
      <c r="S17" s="27">
        <v>0.14529</v>
      </c>
      <c r="T17" s="27">
        <v>20.533349999999999</v>
      </c>
      <c r="U17" s="27">
        <v>13.6889</v>
      </c>
      <c r="V17" s="28">
        <f t="shared" ref="V17:V25" si="5">U17+T17</f>
        <v>34.222250000000003</v>
      </c>
      <c r="W17" s="29">
        <f t="shared" ref="W17:W40" si="6">U17+T17+S17</f>
        <v>34.367540000000005</v>
      </c>
      <c r="X17" s="34"/>
      <c r="AB17" s="3"/>
    </row>
    <row r="18" spans="1:28" s="30" customFormat="1" ht="18.75" customHeight="1" x14ac:dyDescent="0.25">
      <c r="A18" s="11" t="str">
        <f t="shared" si="0"/>
        <v>BNDES FINAMEBB</v>
      </c>
      <c r="B18" s="11" t="str">
        <f t="shared" si="1"/>
        <v>BNDES FINAMETX FIXA</v>
      </c>
      <c r="C18" s="11">
        <v>10</v>
      </c>
      <c r="D18" s="17" t="s">
        <v>38</v>
      </c>
      <c r="E18" s="33"/>
      <c r="F18" s="18" t="s">
        <v>58</v>
      </c>
      <c r="G18" s="19" t="s">
        <v>59</v>
      </c>
      <c r="H18" s="20">
        <v>41089</v>
      </c>
      <c r="I18" s="20">
        <v>41866</v>
      </c>
      <c r="J18" s="20">
        <v>44757</v>
      </c>
      <c r="K18" s="21">
        <v>115.2</v>
      </c>
      <c r="L18" s="31">
        <v>115.2</v>
      </c>
      <c r="M18" s="23"/>
      <c r="N18" s="32">
        <f t="shared" si="2"/>
        <v>0</v>
      </c>
      <c r="O18" s="24" t="s">
        <v>40</v>
      </c>
      <c r="P18" s="25" t="s">
        <v>46</v>
      </c>
      <c r="Q18" s="26">
        <v>19</v>
      </c>
      <c r="R18" s="26" t="s">
        <v>60</v>
      </c>
      <c r="S18" s="27">
        <v>0.26008999999999999</v>
      </c>
      <c r="T18" s="27">
        <v>14.4</v>
      </c>
      <c r="U18" s="27">
        <v>94.8</v>
      </c>
      <c r="V18" s="28">
        <f t="shared" si="5"/>
        <v>109.2</v>
      </c>
      <c r="W18" s="29">
        <f t="shared" si="6"/>
        <v>109.46009000000001</v>
      </c>
      <c r="X18" s="34"/>
      <c r="AB18" s="3"/>
    </row>
    <row r="19" spans="1:28" s="30" customFormat="1" ht="18.75" customHeight="1" x14ac:dyDescent="0.25">
      <c r="A19" s="11" t="str">
        <f t="shared" si="0"/>
        <v>BNDES FINAMEBB</v>
      </c>
      <c r="B19" s="11" t="str">
        <f t="shared" si="1"/>
        <v>BNDES FINAMETX FIXA</v>
      </c>
      <c r="C19" s="11">
        <v>10</v>
      </c>
      <c r="D19" s="17" t="s">
        <v>38</v>
      </c>
      <c r="E19" s="33"/>
      <c r="F19" s="18" t="s">
        <v>61</v>
      </c>
      <c r="G19" s="19" t="s">
        <v>59</v>
      </c>
      <c r="H19" s="20">
        <v>41134</v>
      </c>
      <c r="I19" s="20">
        <v>41897</v>
      </c>
      <c r="J19" s="20">
        <v>44788</v>
      </c>
      <c r="K19" s="21">
        <v>163.68029999999999</v>
      </c>
      <c r="L19" s="31">
        <v>163.68029999999999</v>
      </c>
      <c r="M19" s="23"/>
      <c r="N19" s="32">
        <f t="shared" si="2"/>
        <v>0</v>
      </c>
      <c r="O19" s="24" t="s">
        <v>40</v>
      </c>
      <c r="P19" s="25" t="s">
        <v>46</v>
      </c>
      <c r="Q19" s="26">
        <v>18</v>
      </c>
      <c r="R19" s="26" t="s">
        <v>62</v>
      </c>
      <c r="S19" s="27">
        <v>0.37372000000000005</v>
      </c>
      <c r="T19" s="27">
        <v>20.460039999999999</v>
      </c>
      <c r="U19" s="27">
        <v>136.40026</v>
      </c>
      <c r="V19" s="28">
        <f t="shared" si="5"/>
        <v>156.8603</v>
      </c>
      <c r="W19" s="29">
        <f t="shared" si="6"/>
        <v>157.23401999999999</v>
      </c>
      <c r="X19" s="34"/>
      <c r="AB19" s="3"/>
    </row>
    <row r="20" spans="1:28" s="30" customFormat="1" ht="18.75" customHeight="1" x14ac:dyDescent="0.25">
      <c r="A20" s="11" t="str">
        <f t="shared" si="0"/>
        <v>BNDES FINAMESANTANDER</v>
      </c>
      <c r="B20" s="11" t="str">
        <f t="shared" si="1"/>
        <v>BNDES FINAMETX FIXA</v>
      </c>
      <c r="C20" s="11">
        <v>15</v>
      </c>
      <c r="D20" s="17" t="s">
        <v>38</v>
      </c>
      <c r="E20" s="33"/>
      <c r="F20" s="18" t="s">
        <v>63</v>
      </c>
      <c r="G20" s="19" t="s">
        <v>64</v>
      </c>
      <c r="H20" s="20">
        <v>41260</v>
      </c>
      <c r="I20" s="20">
        <v>42050</v>
      </c>
      <c r="J20" s="20">
        <v>44941</v>
      </c>
      <c r="K20" s="21">
        <v>170.1378</v>
      </c>
      <c r="L20" s="31">
        <v>170.1378</v>
      </c>
      <c r="M20" s="23"/>
      <c r="N20" s="32">
        <f t="shared" si="2"/>
        <v>0</v>
      </c>
      <c r="O20" s="24" t="s">
        <v>40</v>
      </c>
      <c r="P20" s="25" t="s">
        <v>65</v>
      </c>
      <c r="Q20" s="26">
        <v>21</v>
      </c>
      <c r="R20" s="26" t="s">
        <v>66</v>
      </c>
      <c r="S20" s="27">
        <v>0.90110000000000001</v>
      </c>
      <c r="T20" s="27">
        <v>19.494959999999999</v>
      </c>
      <c r="U20" s="27">
        <v>150.64284000000001</v>
      </c>
      <c r="V20" s="28">
        <f t="shared" si="5"/>
        <v>170.1378</v>
      </c>
      <c r="W20" s="29">
        <f t="shared" si="6"/>
        <v>171.03890000000001</v>
      </c>
      <c r="X20" s="34"/>
      <c r="AB20" s="3"/>
    </row>
    <row r="21" spans="1:28" s="30" customFormat="1" ht="18.75" customHeight="1" x14ac:dyDescent="0.25">
      <c r="A21" s="11" t="str">
        <f t="shared" si="0"/>
        <v>BNDES FINAMESANTANDER</v>
      </c>
      <c r="B21" s="11" t="str">
        <f t="shared" si="1"/>
        <v>BNDES FINAMETX FIXA</v>
      </c>
      <c r="C21" s="11">
        <v>16</v>
      </c>
      <c r="D21" s="17" t="s">
        <v>38</v>
      </c>
      <c r="E21" s="33"/>
      <c r="F21" s="18" t="s">
        <v>67</v>
      </c>
      <c r="G21" s="19" t="s">
        <v>64</v>
      </c>
      <c r="H21" s="20">
        <v>41262</v>
      </c>
      <c r="I21" s="20">
        <v>42050</v>
      </c>
      <c r="J21" s="20">
        <v>44941</v>
      </c>
      <c r="K21" s="21">
        <v>384.14249999999998</v>
      </c>
      <c r="L21" s="31">
        <v>384.09995000000004</v>
      </c>
      <c r="M21" s="23"/>
      <c r="N21" s="22">
        <v>0</v>
      </c>
      <c r="O21" s="24" t="s">
        <v>40</v>
      </c>
      <c r="P21" s="25" t="s">
        <v>65</v>
      </c>
      <c r="Q21" s="26">
        <v>22</v>
      </c>
      <c r="R21" s="26" t="s">
        <v>68</v>
      </c>
      <c r="S21" s="27">
        <v>2.0341900000000002</v>
      </c>
      <c r="T21" s="27">
        <v>44.011449999999996</v>
      </c>
      <c r="U21" s="27">
        <v>340.08850000000001</v>
      </c>
      <c r="V21" s="28">
        <f t="shared" si="5"/>
        <v>384.09995000000004</v>
      </c>
      <c r="W21" s="29">
        <f t="shared" si="6"/>
        <v>386.13414000000006</v>
      </c>
      <c r="X21" s="34"/>
      <c r="AB21" s="3"/>
    </row>
    <row r="22" spans="1:28" s="30" customFormat="1" ht="18.75" customHeight="1" x14ac:dyDescent="0.25">
      <c r="A22" s="11" t="str">
        <f t="shared" si="0"/>
        <v>BNDES FINAMESANTANDER</v>
      </c>
      <c r="B22" s="11" t="str">
        <f t="shared" si="1"/>
        <v>BNDES FINAMETX FIXA</v>
      </c>
      <c r="C22" s="11">
        <v>17</v>
      </c>
      <c r="D22" s="17" t="s">
        <v>38</v>
      </c>
      <c r="E22" s="33"/>
      <c r="F22" s="18" t="s">
        <v>69</v>
      </c>
      <c r="G22" s="19" t="s">
        <v>64</v>
      </c>
      <c r="H22" s="20">
        <v>41309</v>
      </c>
      <c r="I22" s="20">
        <v>42078</v>
      </c>
      <c r="J22" s="20">
        <v>43146</v>
      </c>
      <c r="K22" s="21">
        <v>56.758099999999999</v>
      </c>
      <c r="L22" s="31">
        <v>56.758099999999999</v>
      </c>
      <c r="M22" s="23"/>
      <c r="N22" s="32">
        <f t="shared" si="2"/>
        <v>0</v>
      </c>
      <c r="O22" s="24" t="s">
        <v>40</v>
      </c>
      <c r="P22" s="25" t="s">
        <v>70</v>
      </c>
      <c r="Q22" s="26">
        <v>19</v>
      </c>
      <c r="R22" s="26" t="s">
        <v>47</v>
      </c>
      <c r="S22" s="27">
        <v>0.2054</v>
      </c>
      <c r="T22" s="27">
        <v>15.76614</v>
      </c>
      <c r="U22" s="27">
        <v>40.991959999999999</v>
      </c>
      <c r="V22" s="28">
        <f t="shared" si="5"/>
        <v>56.758099999999999</v>
      </c>
      <c r="W22" s="29">
        <f t="shared" si="6"/>
        <v>56.963499999999996</v>
      </c>
      <c r="X22" s="34"/>
      <c r="AB22" s="3"/>
    </row>
    <row r="23" spans="1:28" s="30" customFormat="1" ht="18.75" customHeight="1" x14ac:dyDescent="0.25">
      <c r="A23" s="11" t="str">
        <f t="shared" si="0"/>
        <v>BNDES FINAMESANTANDER</v>
      </c>
      <c r="B23" s="11" t="str">
        <f t="shared" si="1"/>
        <v>BNDES FINAMETX FIXA</v>
      </c>
      <c r="C23" s="11">
        <v>18</v>
      </c>
      <c r="D23" s="17" t="s">
        <v>38</v>
      </c>
      <c r="E23" s="33"/>
      <c r="F23" s="18" t="s">
        <v>71</v>
      </c>
      <c r="G23" s="19" t="s">
        <v>64</v>
      </c>
      <c r="H23" s="20">
        <v>41397</v>
      </c>
      <c r="I23" s="20">
        <v>42170</v>
      </c>
      <c r="J23" s="20">
        <v>43235</v>
      </c>
      <c r="K23" s="21">
        <v>100.8</v>
      </c>
      <c r="L23" s="31">
        <v>100.8</v>
      </c>
      <c r="M23" s="23"/>
      <c r="N23" s="32">
        <f t="shared" si="2"/>
        <v>0</v>
      </c>
      <c r="O23" s="24" t="s">
        <v>40</v>
      </c>
      <c r="P23" s="25" t="s">
        <v>70</v>
      </c>
      <c r="Q23" s="26">
        <v>21</v>
      </c>
      <c r="R23" s="26" t="s">
        <v>56</v>
      </c>
      <c r="S23" s="27">
        <v>0.36477999999999999</v>
      </c>
      <c r="T23" s="27">
        <v>19.600000000000001</v>
      </c>
      <c r="U23" s="27">
        <v>81.2</v>
      </c>
      <c r="V23" s="28">
        <f t="shared" si="5"/>
        <v>100.80000000000001</v>
      </c>
      <c r="W23" s="29">
        <f t="shared" si="6"/>
        <v>101.16478000000001</v>
      </c>
      <c r="X23" s="34"/>
      <c r="AB23" s="3"/>
    </row>
    <row r="24" spans="1:28" s="30" customFormat="1" ht="18.75" customHeight="1" x14ac:dyDescent="0.25">
      <c r="A24" s="11" t="str">
        <f t="shared" si="0"/>
        <v>BNDES AUTOMÁTICOIBBA</v>
      </c>
      <c r="B24" s="11" t="str">
        <f t="shared" si="1"/>
        <v>BNDES AUTOMÁTICOSELIC</v>
      </c>
      <c r="C24" s="11">
        <v>19</v>
      </c>
      <c r="D24" s="17" t="s">
        <v>28</v>
      </c>
      <c r="E24" s="33"/>
      <c r="F24" s="18" t="s">
        <v>72</v>
      </c>
      <c r="G24" s="19" t="s">
        <v>30</v>
      </c>
      <c r="H24" s="20">
        <v>41428</v>
      </c>
      <c r="I24" s="20">
        <v>42200</v>
      </c>
      <c r="J24" s="20">
        <v>45092</v>
      </c>
      <c r="K24" s="21">
        <v>1500</v>
      </c>
      <c r="L24" s="31">
        <v>1180.5573899999999</v>
      </c>
      <c r="M24" s="23"/>
      <c r="N24" s="32">
        <f t="shared" si="2"/>
        <v>319.44261000000006</v>
      </c>
      <c r="O24" s="24" t="s">
        <v>73</v>
      </c>
      <c r="P24" s="25" t="s">
        <v>74</v>
      </c>
      <c r="Q24" s="26">
        <v>23</v>
      </c>
      <c r="R24" s="26" t="s">
        <v>50</v>
      </c>
      <c r="S24" s="27">
        <v>1.65825</v>
      </c>
      <c r="T24" s="27">
        <v>86.53689</v>
      </c>
      <c r="U24" s="27">
        <v>1298.0534</v>
      </c>
      <c r="V24" s="28">
        <f t="shared" si="5"/>
        <v>1384.5902900000001</v>
      </c>
      <c r="W24" s="29">
        <f t="shared" si="6"/>
        <v>1386.24854</v>
      </c>
      <c r="X24" s="34"/>
      <c r="AB24" s="3"/>
    </row>
    <row r="25" spans="1:28" s="30" customFormat="1" ht="18.75" customHeight="1" x14ac:dyDescent="0.25">
      <c r="A25" s="11" t="str">
        <f t="shared" si="0"/>
        <v>BNDES AUTOMÁTICOIBBA</v>
      </c>
      <c r="B25" s="11" t="str">
        <f t="shared" si="1"/>
        <v>BNDES AUTOMÁTICOSELIC</v>
      </c>
      <c r="C25" s="11">
        <v>20</v>
      </c>
      <c r="D25" s="17" t="s">
        <v>28</v>
      </c>
      <c r="E25" s="33"/>
      <c r="F25" s="18" t="s">
        <v>75</v>
      </c>
      <c r="G25" s="19" t="s">
        <v>30</v>
      </c>
      <c r="H25" s="20">
        <v>41428</v>
      </c>
      <c r="I25" s="20">
        <v>42200</v>
      </c>
      <c r="J25" s="20">
        <v>45092</v>
      </c>
      <c r="K25" s="21">
        <v>2500</v>
      </c>
      <c r="L25" s="31">
        <v>2067.3836200000001</v>
      </c>
      <c r="M25" s="23"/>
      <c r="N25" s="32">
        <f t="shared" si="2"/>
        <v>432.61637999999994</v>
      </c>
      <c r="O25" s="24" t="s">
        <v>73</v>
      </c>
      <c r="P25" s="25" t="s">
        <v>74</v>
      </c>
      <c r="Q25" s="26">
        <v>23</v>
      </c>
      <c r="R25" s="26" t="s">
        <v>50</v>
      </c>
      <c r="S25" s="27">
        <v>2.5671900000000001</v>
      </c>
      <c r="T25" s="27">
        <v>144.22816</v>
      </c>
      <c r="U25" s="27">
        <v>2163.4223299999999</v>
      </c>
      <c r="V25" s="28">
        <f t="shared" si="5"/>
        <v>2307.65049</v>
      </c>
      <c r="W25" s="29">
        <f t="shared" si="6"/>
        <v>2310.2176800000002</v>
      </c>
      <c r="X25" s="34"/>
      <c r="AB25" s="3"/>
    </row>
    <row r="26" spans="1:28" s="30" customFormat="1" ht="18.75" customHeight="1" x14ac:dyDescent="0.25">
      <c r="A26" s="11" t="str">
        <f t="shared" si="0"/>
        <v>BNDES AUTOMÁTICOIBBA</v>
      </c>
      <c r="B26" s="11" t="str">
        <f t="shared" si="1"/>
        <v>BNDES AUTOMÁTICOTJLP</v>
      </c>
      <c r="C26" s="11">
        <v>21</v>
      </c>
      <c r="D26" s="17" t="s">
        <v>28</v>
      </c>
      <c r="E26" s="33"/>
      <c r="F26" s="18" t="s">
        <v>76</v>
      </c>
      <c r="G26" s="19" t="s">
        <v>30</v>
      </c>
      <c r="H26" s="20">
        <v>41428</v>
      </c>
      <c r="I26" s="20">
        <v>42200</v>
      </c>
      <c r="J26" s="20">
        <v>45092</v>
      </c>
      <c r="K26" s="21">
        <v>6500</v>
      </c>
      <c r="L26" s="31">
        <v>4941.4620400000003</v>
      </c>
      <c r="M26" s="23"/>
      <c r="N26" s="32">
        <f t="shared" si="2"/>
        <v>1558.5379599999997</v>
      </c>
      <c r="O26" s="24" t="s">
        <v>31</v>
      </c>
      <c r="P26" s="25" t="s">
        <v>77</v>
      </c>
      <c r="Q26" s="26">
        <v>23</v>
      </c>
      <c r="R26" s="26" t="s">
        <v>50</v>
      </c>
      <c r="S26" s="27">
        <v>18.556069999999998</v>
      </c>
      <c r="T26" s="27">
        <v>308.84138000000002</v>
      </c>
      <c r="U26" s="27">
        <v>4632.6206600000005</v>
      </c>
      <c r="V26" s="28">
        <f>U26+T26</f>
        <v>4941.4620400000003</v>
      </c>
      <c r="W26" s="29">
        <f t="shared" si="6"/>
        <v>4960.01811</v>
      </c>
      <c r="X26" s="34"/>
      <c r="AB26" s="3"/>
    </row>
    <row r="27" spans="1:28" s="30" customFormat="1" ht="18.75" customHeight="1" x14ac:dyDescent="0.25">
      <c r="A27" s="11" t="str">
        <f t="shared" si="0"/>
        <v>BNDES FINAMESANTANDER</v>
      </c>
      <c r="B27" s="11" t="str">
        <f t="shared" si="1"/>
        <v>BNDES FINAMETX FIXA</v>
      </c>
      <c r="C27" s="11">
        <v>21</v>
      </c>
      <c r="D27" s="17" t="s">
        <v>38</v>
      </c>
      <c r="E27" s="33"/>
      <c r="F27" s="18" t="s">
        <v>78</v>
      </c>
      <c r="G27" s="19" t="s">
        <v>64</v>
      </c>
      <c r="H27" s="20">
        <v>41488</v>
      </c>
      <c r="I27" s="20">
        <v>42262</v>
      </c>
      <c r="J27" s="20">
        <v>43327</v>
      </c>
      <c r="K27" s="21">
        <v>11.25</v>
      </c>
      <c r="L27" s="31">
        <v>11.25</v>
      </c>
      <c r="M27" s="23"/>
      <c r="N27" s="32">
        <f t="shared" si="2"/>
        <v>0</v>
      </c>
      <c r="O27" s="24" t="s">
        <v>40</v>
      </c>
      <c r="P27" s="25" t="s">
        <v>79</v>
      </c>
      <c r="Q27" s="26">
        <v>20</v>
      </c>
      <c r="R27" s="26" t="s">
        <v>80</v>
      </c>
      <c r="S27" s="27">
        <v>4.7409999999999994E-2</v>
      </c>
      <c r="T27" s="27">
        <v>1.25</v>
      </c>
      <c r="U27" s="27">
        <v>10</v>
      </c>
      <c r="V27" s="28">
        <f t="shared" ref="V27:V40" si="7">U27+T27</f>
        <v>11.25</v>
      </c>
      <c r="W27" s="29">
        <f t="shared" si="6"/>
        <v>11.297409999999999</v>
      </c>
      <c r="X27" s="34"/>
      <c r="AB27" s="3"/>
    </row>
    <row r="28" spans="1:28" s="30" customFormat="1" ht="18.75" customHeight="1" x14ac:dyDescent="0.25">
      <c r="A28" s="11" t="str">
        <f t="shared" si="0"/>
        <v>BNDES FINAMESANTANDER</v>
      </c>
      <c r="B28" s="11" t="str">
        <f t="shared" si="1"/>
        <v>BNDES FINAMETX FIXA</v>
      </c>
      <c r="C28" s="11">
        <v>22</v>
      </c>
      <c r="D28" s="17" t="s">
        <v>38</v>
      </c>
      <c r="E28" s="33"/>
      <c r="F28" s="18" t="s">
        <v>81</v>
      </c>
      <c r="G28" s="19" t="s">
        <v>64</v>
      </c>
      <c r="H28" s="20">
        <v>41397</v>
      </c>
      <c r="I28" s="20">
        <v>42353</v>
      </c>
      <c r="J28" s="20">
        <v>43419</v>
      </c>
      <c r="K28" s="21">
        <v>32.85</v>
      </c>
      <c r="L28" s="31">
        <v>32.85</v>
      </c>
      <c r="M28" s="23"/>
      <c r="N28" s="32">
        <f t="shared" si="2"/>
        <v>0</v>
      </c>
      <c r="O28" s="24" t="s">
        <v>40</v>
      </c>
      <c r="P28" s="25" t="s">
        <v>79</v>
      </c>
      <c r="Q28" s="26">
        <v>23</v>
      </c>
      <c r="R28" s="26" t="s">
        <v>82</v>
      </c>
      <c r="S28" s="27">
        <v>0.13844000000000001</v>
      </c>
      <c r="T28" s="27">
        <v>0.91249999999999998</v>
      </c>
      <c r="U28" s="27">
        <v>31.9375</v>
      </c>
      <c r="V28" s="28">
        <f t="shared" si="7"/>
        <v>32.85</v>
      </c>
      <c r="W28" s="29">
        <f t="shared" si="6"/>
        <v>32.988440000000004</v>
      </c>
      <c r="X28" s="34"/>
      <c r="AB28" s="3"/>
    </row>
    <row r="29" spans="1:28" s="30" customFormat="1" ht="18.75" customHeight="1" x14ac:dyDescent="0.25">
      <c r="A29" s="11" t="str">
        <f t="shared" si="0"/>
        <v>BNDES FINAMESANTANDER</v>
      </c>
      <c r="B29" s="11" t="str">
        <f t="shared" si="1"/>
        <v>BNDES FINAMETX FIXA</v>
      </c>
      <c r="C29" s="11">
        <v>23</v>
      </c>
      <c r="D29" s="17" t="s">
        <v>38</v>
      </c>
      <c r="E29" s="33"/>
      <c r="F29" s="18" t="s">
        <v>83</v>
      </c>
      <c r="G29" s="19" t="s">
        <v>64</v>
      </c>
      <c r="H29" s="20">
        <v>41586</v>
      </c>
      <c r="I29" s="20">
        <v>42353</v>
      </c>
      <c r="J29" s="20">
        <v>45245</v>
      </c>
      <c r="K29" s="21">
        <v>319.5</v>
      </c>
      <c r="L29" s="31">
        <v>319.5</v>
      </c>
      <c r="M29" s="23"/>
      <c r="N29" s="32">
        <f t="shared" si="2"/>
        <v>0</v>
      </c>
      <c r="O29" s="24" t="s">
        <v>40</v>
      </c>
      <c r="P29" s="25" t="s">
        <v>79</v>
      </c>
      <c r="Q29" s="26">
        <v>22</v>
      </c>
      <c r="R29" s="26" t="s">
        <v>68</v>
      </c>
      <c r="S29" s="27">
        <v>1.3464</v>
      </c>
      <c r="T29" s="27">
        <v>3.3281300000000003</v>
      </c>
      <c r="U29" s="27">
        <v>316.17187999999999</v>
      </c>
      <c r="V29" s="28">
        <f t="shared" si="7"/>
        <v>319.50000999999997</v>
      </c>
      <c r="W29" s="29">
        <f t="shared" si="6"/>
        <v>320.84640999999999</v>
      </c>
      <c r="X29" s="34"/>
      <c r="AB29" s="3"/>
    </row>
    <row r="30" spans="1:28" s="30" customFormat="1" ht="18.75" customHeight="1" x14ac:dyDescent="0.25">
      <c r="A30" s="11" t="str">
        <f t="shared" si="0"/>
        <v>BNDES FINAMESANTANDER</v>
      </c>
      <c r="B30" s="11" t="str">
        <f t="shared" si="1"/>
        <v>BNDES FINAMETX FIXA</v>
      </c>
      <c r="C30" s="11">
        <v>24</v>
      </c>
      <c r="D30" s="17" t="s">
        <v>38</v>
      </c>
      <c r="E30" s="33"/>
      <c r="F30" s="18" t="s">
        <v>84</v>
      </c>
      <c r="G30" s="19" t="s">
        <v>64</v>
      </c>
      <c r="H30" s="20">
        <v>41628</v>
      </c>
      <c r="I30" s="20">
        <v>42415</v>
      </c>
      <c r="J30" s="20">
        <v>43480</v>
      </c>
      <c r="K30" s="21">
        <v>135.76316</v>
      </c>
      <c r="L30" s="31">
        <v>135.76316</v>
      </c>
      <c r="M30" s="23"/>
      <c r="N30" s="32">
        <f t="shared" si="2"/>
        <v>0</v>
      </c>
      <c r="O30" s="24" t="s">
        <v>40</v>
      </c>
      <c r="P30" s="25" t="s">
        <v>79</v>
      </c>
      <c r="Q30" s="26">
        <v>22</v>
      </c>
      <c r="R30" s="26" t="s">
        <v>42</v>
      </c>
      <c r="S30" s="27">
        <v>1.00264</v>
      </c>
      <c r="T30" s="27">
        <v>0</v>
      </c>
      <c r="U30" s="27">
        <v>135.76316</v>
      </c>
      <c r="V30" s="28">
        <f t="shared" si="7"/>
        <v>135.76316</v>
      </c>
      <c r="W30" s="29">
        <f t="shared" si="6"/>
        <v>136.76580000000001</v>
      </c>
      <c r="X30" s="34"/>
      <c r="AB30" s="3"/>
    </row>
    <row r="31" spans="1:28" s="30" customFormat="1" ht="18.75" customHeight="1" x14ac:dyDescent="0.25">
      <c r="A31" s="11" t="str">
        <f t="shared" si="0"/>
        <v>BNDES FINAMESANTANDER</v>
      </c>
      <c r="B31" s="11" t="str">
        <f t="shared" si="1"/>
        <v>BNDES FINAMETX FIXA</v>
      </c>
      <c r="C31" s="11">
        <v>25</v>
      </c>
      <c r="D31" s="17" t="s">
        <v>38</v>
      </c>
      <c r="E31" s="33"/>
      <c r="F31" s="18" t="s">
        <v>85</v>
      </c>
      <c r="G31" s="19" t="s">
        <v>64</v>
      </c>
      <c r="H31" s="20">
        <v>41722</v>
      </c>
      <c r="I31" s="20">
        <v>42505</v>
      </c>
      <c r="J31" s="20">
        <v>43570</v>
      </c>
      <c r="K31" s="21">
        <v>150.50839999999999</v>
      </c>
      <c r="L31" s="31">
        <v>150.50826000000001</v>
      </c>
      <c r="M31" s="23"/>
      <c r="N31" s="32">
        <f t="shared" si="2"/>
        <v>1.3999999998759449E-4</v>
      </c>
      <c r="O31" s="24" t="s">
        <v>40</v>
      </c>
      <c r="P31" s="25" t="s">
        <v>86</v>
      </c>
      <c r="Q31" s="26">
        <v>23</v>
      </c>
      <c r="R31" s="26" t="s">
        <v>82</v>
      </c>
      <c r="S31" s="27">
        <v>1.92533</v>
      </c>
      <c r="T31" s="27">
        <v>0</v>
      </c>
      <c r="U31" s="27">
        <v>150.50826000000001</v>
      </c>
      <c r="V31" s="28">
        <f t="shared" si="7"/>
        <v>150.50826000000001</v>
      </c>
      <c r="W31" s="29">
        <f t="shared" si="6"/>
        <v>152.43359000000001</v>
      </c>
      <c r="X31" s="34"/>
      <c r="AB31" s="3"/>
    </row>
    <row r="32" spans="1:28" s="30" customFormat="1" ht="18.75" customHeight="1" x14ac:dyDescent="0.25">
      <c r="A32" s="11" t="str">
        <f t="shared" si="0"/>
        <v>BNDES FINAMESANTANDER</v>
      </c>
      <c r="B32" s="11" t="str">
        <f t="shared" si="1"/>
        <v>BNDES FINAMETX FIXA</v>
      </c>
      <c r="C32" s="11">
        <v>26</v>
      </c>
      <c r="D32" s="17" t="s">
        <v>38</v>
      </c>
      <c r="E32" s="33"/>
      <c r="F32" s="18" t="s">
        <v>87</v>
      </c>
      <c r="G32" s="19" t="s">
        <v>64</v>
      </c>
      <c r="H32" s="20">
        <v>41684</v>
      </c>
      <c r="I32" s="20">
        <v>42444</v>
      </c>
      <c r="J32" s="20">
        <v>45337</v>
      </c>
      <c r="K32" s="21">
        <v>124.59819999999999</v>
      </c>
      <c r="L32" s="31">
        <v>124.59819999999999</v>
      </c>
      <c r="M32" s="23"/>
      <c r="N32" s="32">
        <f t="shared" si="2"/>
        <v>0</v>
      </c>
      <c r="O32" s="24" t="s">
        <v>40</v>
      </c>
      <c r="P32" s="25" t="s">
        <v>86</v>
      </c>
      <c r="Q32" s="26">
        <v>21</v>
      </c>
      <c r="R32" s="26" t="s">
        <v>66</v>
      </c>
      <c r="S32" s="27">
        <v>0.89052999999999993</v>
      </c>
      <c r="T32" s="27">
        <v>0</v>
      </c>
      <c r="U32" s="27">
        <v>124.59819999999999</v>
      </c>
      <c r="V32" s="28">
        <f t="shared" si="7"/>
        <v>124.59819999999999</v>
      </c>
      <c r="W32" s="29">
        <f t="shared" si="6"/>
        <v>125.48872999999999</v>
      </c>
      <c r="X32" s="34"/>
      <c r="AB32" s="3"/>
    </row>
    <row r="33" spans="1:28" s="30" customFormat="1" ht="18.75" customHeight="1" x14ac:dyDescent="0.25">
      <c r="A33" s="11" t="str">
        <f t="shared" si="0"/>
        <v>BNDES FINAMESANTANDER</v>
      </c>
      <c r="B33" s="11" t="str">
        <f t="shared" si="1"/>
        <v>BNDES FINAMETX FIXA</v>
      </c>
      <c r="C33" s="11">
        <v>27</v>
      </c>
      <c r="D33" s="17" t="s">
        <v>38</v>
      </c>
      <c r="E33" s="33"/>
      <c r="F33" s="18" t="s">
        <v>88</v>
      </c>
      <c r="G33" s="19" t="s">
        <v>64</v>
      </c>
      <c r="H33" s="20">
        <v>41745</v>
      </c>
      <c r="I33" s="20">
        <v>42536</v>
      </c>
      <c r="J33" s="20">
        <v>43600</v>
      </c>
      <c r="K33" s="21">
        <v>133.84979999999999</v>
      </c>
      <c r="L33" s="31">
        <v>66.943799999999996</v>
      </c>
      <c r="M33" s="23"/>
      <c r="N33" s="32">
        <f t="shared" si="2"/>
        <v>66.905999999999992</v>
      </c>
      <c r="O33" s="24" t="s">
        <v>40</v>
      </c>
      <c r="P33" s="25" t="s">
        <v>86</v>
      </c>
      <c r="Q33" s="26">
        <v>25</v>
      </c>
      <c r="R33" s="26" t="s">
        <v>89</v>
      </c>
      <c r="S33" s="27">
        <v>0.4889</v>
      </c>
      <c r="T33" s="27">
        <v>0</v>
      </c>
      <c r="U33" s="27">
        <v>66.943799999999996</v>
      </c>
      <c r="V33" s="28">
        <f t="shared" si="7"/>
        <v>66.943799999999996</v>
      </c>
      <c r="W33" s="29">
        <f t="shared" si="6"/>
        <v>67.432699999999997</v>
      </c>
      <c r="X33" s="34"/>
      <c r="AB33" s="3"/>
    </row>
    <row r="34" spans="1:28" s="30" customFormat="1" ht="18.75" customHeight="1" x14ac:dyDescent="0.25">
      <c r="A34" s="11" t="str">
        <f t="shared" si="0"/>
        <v>BNDES FINAMESANTANDER</v>
      </c>
      <c r="B34" s="11" t="str">
        <f t="shared" si="1"/>
        <v>BNDES FINAMETX FIXA</v>
      </c>
      <c r="C34" s="11">
        <v>28</v>
      </c>
      <c r="D34" s="17" t="s">
        <v>38</v>
      </c>
      <c r="E34" s="33"/>
      <c r="F34" s="18" t="s">
        <v>90</v>
      </c>
      <c r="G34" s="19" t="s">
        <v>64</v>
      </c>
      <c r="H34" s="20">
        <v>41897</v>
      </c>
      <c r="I34" s="20">
        <v>42689</v>
      </c>
      <c r="J34" s="20">
        <v>43753</v>
      </c>
      <c r="K34" s="21">
        <v>185.56839000000002</v>
      </c>
      <c r="L34" s="31">
        <v>185.56820000000002</v>
      </c>
      <c r="M34" s="23"/>
      <c r="N34" s="32">
        <f t="shared" si="2"/>
        <v>1.9000000000346517E-4</v>
      </c>
      <c r="O34" s="24" t="s">
        <v>40</v>
      </c>
      <c r="P34" s="25" t="s">
        <v>86</v>
      </c>
      <c r="Q34" s="26">
        <v>25</v>
      </c>
      <c r="R34" s="26" t="s">
        <v>89</v>
      </c>
      <c r="S34" s="27">
        <v>1.0844400000000001</v>
      </c>
      <c r="T34" s="27">
        <v>0</v>
      </c>
      <c r="U34" s="27">
        <v>185.56820000000002</v>
      </c>
      <c r="V34" s="28">
        <f t="shared" si="7"/>
        <v>185.56820000000002</v>
      </c>
      <c r="W34" s="29">
        <f t="shared" si="6"/>
        <v>186.65264000000002</v>
      </c>
      <c r="X34" s="34"/>
      <c r="AB34" s="3"/>
    </row>
    <row r="35" spans="1:28" s="30" customFormat="1" ht="18.75" customHeight="1" x14ac:dyDescent="0.25">
      <c r="A35" s="11" t="str">
        <f t="shared" si="0"/>
        <v>BNDES AUTOMÁTICOIBBA</v>
      </c>
      <c r="B35" s="11" t="str">
        <f t="shared" si="1"/>
        <v>BNDES AUTOMÁTICOSELIC</v>
      </c>
      <c r="C35" s="11">
        <v>29</v>
      </c>
      <c r="D35" s="17" t="s">
        <v>28</v>
      </c>
      <c r="E35" s="33"/>
      <c r="F35" s="18" t="s">
        <v>91</v>
      </c>
      <c r="G35" s="19" t="s">
        <v>30</v>
      </c>
      <c r="H35" s="20">
        <v>41890</v>
      </c>
      <c r="I35" s="20">
        <v>42658</v>
      </c>
      <c r="J35" s="20">
        <v>45550</v>
      </c>
      <c r="K35" s="21">
        <v>2139.114</v>
      </c>
      <c r="L35" s="31">
        <v>641.73419999999999</v>
      </c>
      <c r="M35" s="23"/>
      <c r="N35" s="32">
        <f t="shared" si="2"/>
        <v>1497.3798000000002</v>
      </c>
      <c r="O35" s="24" t="s">
        <v>73</v>
      </c>
      <c r="P35" s="25" t="s">
        <v>92</v>
      </c>
      <c r="Q35" s="26">
        <v>22</v>
      </c>
      <c r="R35" s="26" t="s">
        <v>68</v>
      </c>
      <c r="S35" s="27">
        <v>0.72846</v>
      </c>
      <c r="T35" s="27">
        <v>0</v>
      </c>
      <c r="U35" s="27">
        <v>648.42417</v>
      </c>
      <c r="V35" s="28">
        <f t="shared" si="7"/>
        <v>648.42417</v>
      </c>
      <c r="W35" s="29">
        <f t="shared" si="6"/>
        <v>649.15263000000004</v>
      </c>
      <c r="X35" s="34"/>
      <c r="AB35" s="3"/>
    </row>
    <row r="36" spans="1:28" s="30" customFormat="1" ht="18.75" customHeight="1" x14ac:dyDescent="0.25">
      <c r="A36" s="11" t="str">
        <f t="shared" si="0"/>
        <v>BNDES AUTOMÁTICOIBBA</v>
      </c>
      <c r="B36" s="11" t="str">
        <f t="shared" si="1"/>
        <v>BNDES AUTOMÁTICOSELIC</v>
      </c>
      <c r="C36" s="11">
        <v>30</v>
      </c>
      <c r="D36" s="17" t="s">
        <v>28</v>
      </c>
      <c r="E36" s="33"/>
      <c r="F36" s="18" t="s">
        <v>93</v>
      </c>
      <c r="G36" s="19" t="s">
        <v>30</v>
      </c>
      <c r="H36" s="20">
        <v>41890</v>
      </c>
      <c r="I36" s="20">
        <v>42658</v>
      </c>
      <c r="J36" s="20">
        <v>45550</v>
      </c>
      <c r="K36" s="21">
        <v>3565.19</v>
      </c>
      <c r="L36" s="31">
        <v>1069.557</v>
      </c>
      <c r="M36" s="23"/>
      <c r="N36" s="32">
        <f t="shared" si="2"/>
        <v>2495.6329999999998</v>
      </c>
      <c r="O36" s="24" t="s">
        <v>73</v>
      </c>
      <c r="P36" s="25" t="s">
        <v>92</v>
      </c>
      <c r="Q36" s="26">
        <v>22</v>
      </c>
      <c r="R36" s="26" t="s">
        <v>68</v>
      </c>
      <c r="S36" s="27">
        <v>1.2141</v>
      </c>
      <c r="T36" s="27">
        <v>0</v>
      </c>
      <c r="U36" s="27">
        <v>1080.70695</v>
      </c>
      <c r="V36" s="28">
        <f t="shared" si="7"/>
        <v>1080.70695</v>
      </c>
      <c r="W36" s="29">
        <f t="shared" si="6"/>
        <v>1081.9210499999999</v>
      </c>
      <c r="X36" s="34"/>
      <c r="AB36" s="3"/>
    </row>
    <row r="37" spans="1:28" s="30" customFormat="1" ht="18.75" customHeight="1" x14ac:dyDescent="0.25">
      <c r="A37" s="11" t="str">
        <f t="shared" si="0"/>
        <v>BNDES AUTOMÁTICOIBBA</v>
      </c>
      <c r="B37" s="11" t="str">
        <f t="shared" si="1"/>
        <v>BNDES AUTOMÁTICOTJLP</v>
      </c>
      <c r="C37" s="11">
        <v>31</v>
      </c>
      <c r="D37" s="17" t="s">
        <v>28</v>
      </c>
      <c r="E37" s="33"/>
      <c r="F37" s="18" t="s">
        <v>94</v>
      </c>
      <c r="G37" s="19" t="s">
        <v>30</v>
      </c>
      <c r="H37" s="20">
        <v>41890</v>
      </c>
      <c r="I37" s="20">
        <v>42658</v>
      </c>
      <c r="J37" s="20">
        <v>45550</v>
      </c>
      <c r="K37" s="21">
        <v>8556.4560000000001</v>
      </c>
      <c r="L37" s="31">
        <v>2566.9367999999999</v>
      </c>
      <c r="M37" s="23"/>
      <c r="N37" s="32">
        <f t="shared" si="2"/>
        <v>5989.5192000000006</v>
      </c>
      <c r="O37" s="24" t="s">
        <v>31</v>
      </c>
      <c r="P37" s="25" t="s">
        <v>95</v>
      </c>
      <c r="Q37" s="26">
        <v>24</v>
      </c>
      <c r="R37" s="26" t="s">
        <v>96</v>
      </c>
      <c r="S37" s="27">
        <v>9.58779</v>
      </c>
      <c r="T37" s="27">
        <v>0</v>
      </c>
      <c r="U37" s="27">
        <v>2566.9367999999999</v>
      </c>
      <c r="V37" s="28">
        <f t="shared" si="7"/>
        <v>2566.9367999999999</v>
      </c>
      <c r="W37" s="29">
        <f t="shared" si="6"/>
        <v>2576.52459</v>
      </c>
      <c r="X37" s="34"/>
      <c r="AB37" s="3"/>
    </row>
    <row r="38" spans="1:28" s="30" customFormat="1" ht="18.75" customHeight="1" x14ac:dyDescent="0.25">
      <c r="A38" s="11" t="str">
        <f t="shared" si="0"/>
        <v>BNDES FINAMESANTANDER</v>
      </c>
      <c r="B38" s="11" t="str">
        <f t="shared" si="1"/>
        <v>BNDES FINAMETX FIXA</v>
      </c>
      <c r="C38" s="11">
        <v>32</v>
      </c>
      <c r="D38" s="17" t="s">
        <v>38</v>
      </c>
      <c r="E38" s="33"/>
      <c r="F38" s="18" t="s">
        <v>97</v>
      </c>
      <c r="G38" s="19" t="s">
        <v>64</v>
      </c>
      <c r="H38" s="20">
        <v>41961</v>
      </c>
      <c r="I38" s="20">
        <v>42750</v>
      </c>
      <c r="J38" s="20">
        <v>43814</v>
      </c>
      <c r="K38" s="21">
        <v>19.639680000000002</v>
      </c>
      <c r="L38" s="31">
        <v>0</v>
      </c>
      <c r="M38" s="23"/>
      <c r="N38" s="32">
        <f t="shared" si="2"/>
        <v>19.639680000000002</v>
      </c>
      <c r="O38" s="24" t="s">
        <v>40</v>
      </c>
      <c r="P38" s="25" t="s">
        <v>86</v>
      </c>
      <c r="Q38" s="26">
        <v>25</v>
      </c>
      <c r="R38" s="26" t="s">
        <v>89</v>
      </c>
      <c r="S38" s="27">
        <v>0</v>
      </c>
      <c r="T38" s="27">
        <v>0</v>
      </c>
      <c r="U38" s="27">
        <v>0</v>
      </c>
      <c r="V38" s="28">
        <f t="shared" si="7"/>
        <v>0</v>
      </c>
      <c r="W38" s="29">
        <f t="shared" si="6"/>
        <v>0</v>
      </c>
      <c r="X38" s="34"/>
      <c r="AB38" s="3"/>
    </row>
    <row r="39" spans="1:28" s="30" customFormat="1" ht="18.75" customHeight="1" x14ac:dyDescent="0.25">
      <c r="A39" s="11" t="str">
        <f t="shared" si="0"/>
        <v>BNDES FINAMESANTANDER</v>
      </c>
      <c r="B39" s="11" t="str">
        <f t="shared" si="1"/>
        <v>BNDES FINAMETX FIXA</v>
      </c>
      <c r="C39" s="11">
        <v>33</v>
      </c>
      <c r="D39" s="17" t="s">
        <v>38</v>
      </c>
      <c r="E39" s="33"/>
      <c r="F39" s="18" t="s">
        <v>98</v>
      </c>
      <c r="G39" s="19" t="s">
        <v>64</v>
      </c>
      <c r="H39" s="20">
        <v>41961</v>
      </c>
      <c r="I39" s="20">
        <v>42750</v>
      </c>
      <c r="J39" s="20">
        <v>43814</v>
      </c>
      <c r="K39" s="21">
        <v>83.632499999999993</v>
      </c>
      <c r="L39" s="31">
        <v>0</v>
      </c>
      <c r="M39" s="23"/>
      <c r="N39" s="32">
        <f t="shared" si="2"/>
        <v>83.632499999999993</v>
      </c>
      <c r="O39" s="24" t="s">
        <v>40</v>
      </c>
      <c r="P39" s="25" t="s">
        <v>86</v>
      </c>
      <c r="Q39" s="26">
        <v>25</v>
      </c>
      <c r="R39" s="26" t="s">
        <v>89</v>
      </c>
      <c r="S39" s="27">
        <v>0</v>
      </c>
      <c r="T39" s="27">
        <v>0</v>
      </c>
      <c r="U39" s="27">
        <v>0</v>
      </c>
      <c r="V39" s="28">
        <f t="shared" si="7"/>
        <v>0</v>
      </c>
      <c r="W39" s="29">
        <f t="shared" si="6"/>
        <v>0</v>
      </c>
      <c r="X39" s="34"/>
      <c r="AB39" s="3"/>
    </row>
    <row r="40" spans="1:28" s="30" customFormat="1" ht="18.75" customHeight="1" x14ac:dyDescent="0.25">
      <c r="A40" s="11" t="str">
        <f t="shared" si="0"/>
        <v>CAPITAL DE GIROIBBA</v>
      </c>
      <c r="B40" s="11" t="str">
        <f t="shared" si="1"/>
        <v>CAPITAL DE GIROTR</v>
      </c>
      <c r="C40" s="11">
        <v>34</v>
      </c>
      <c r="D40" s="17" t="s">
        <v>99</v>
      </c>
      <c r="E40" s="33"/>
      <c r="F40" s="18" t="s">
        <v>100</v>
      </c>
      <c r="G40" s="19" t="s">
        <v>30</v>
      </c>
      <c r="H40" s="20">
        <v>41927</v>
      </c>
      <c r="I40" s="20">
        <v>42658</v>
      </c>
      <c r="J40" s="20">
        <v>45580</v>
      </c>
      <c r="K40" s="21">
        <v>12000</v>
      </c>
      <c r="L40" s="31">
        <v>12000</v>
      </c>
      <c r="M40" s="23"/>
      <c r="N40" s="32">
        <f t="shared" si="2"/>
        <v>0</v>
      </c>
      <c r="O40" s="24" t="s">
        <v>101</v>
      </c>
      <c r="P40" s="25" t="s">
        <v>102</v>
      </c>
      <c r="Q40" s="26">
        <v>24</v>
      </c>
      <c r="R40" s="26" t="s">
        <v>96</v>
      </c>
      <c r="S40" s="27">
        <v>50.594480000000004</v>
      </c>
      <c r="T40" s="27">
        <v>0</v>
      </c>
      <c r="U40" s="27">
        <v>12031.23084</v>
      </c>
      <c r="V40" s="28">
        <f t="shared" si="7"/>
        <v>12031.23084</v>
      </c>
      <c r="W40" s="29">
        <f t="shared" si="6"/>
        <v>12081.82532</v>
      </c>
      <c r="X40" s="34"/>
      <c r="AB40" s="3"/>
    </row>
    <row r="41" spans="1:28" s="30" customFormat="1" ht="18.75" customHeight="1" x14ac:dyDescent="0.25">
      <c r="A41" s="11"/>
      <c r="B41" s="11"/>
      <c r="C41" s="11"/>
      <c r="D41" s="17"/>
      <c r="E41" s="33"/>
      <c r="F41" s="18"/>
      <c r="G41" s="19"/>
      <c r="H41" s="20"/>
      <c r="I41" s="20"/>
      <c r="J41" s="20"/>
      <c r="K41" s="21"/>
      <c r="L41" s="31"/>
      <c r="M41" s="23"/>
      <c r="N41" s="32"/>
      <c r="O41" s="24"/>
      <c r="P41" s="25"/>
      <c r="Q41" s="26"/>
      <c r="R41" s="26"/>
      <c r="S41" s="27"/>
      <c r="T41" s="27"/>
      <c r="U41" s="27"/>
      <c r="V41" s="28"/>
      <c r="W41" s="29"/>
      <c r="X41" s="34"/>
      <c r="AB41" s="3"/>
    </row>
    <row r="42" spans="1:28" s="30" customFormat="1" ht="18.75" hidden="1" customHeight="1" x14ac:dyDescent="0.25">
      <c r="A42" s="11"/>
      <c r="B42" s="11"/>
      <c r="C42" s="11"/>
      <c r="D42" s="17"/>
      <c r="E42" s="33"/>
      <c r="F42" s="18"/>
      <c r="G42" s="19"/>
      <c r="H42" s="20"/>
      <c r="I42" s="20"/>
      <c r="J42" s="20"/>
      <c r="K42" s="21"/>
      <c r="L42" s="31"/>
      <c r="M42" s="23"/>
      <c r="N42" s="32"/>
      <c r="O42" s="24"/>
      <c r="P42" s="25"/>
      <c r="Q42" s="26"/>
      <c r="R42" s="26"/>
      <c r="S42" s="27"/>
      <c r="T42" s="27"/>
      <c r="U42" s="27"/>
      <c r="V42" s="28"/>
      <c r="W42" s="29"/>
      <c r="X42" s="34"/>
      <c r="AB42" s="3"/>
    </row>
    <row r="43" spans="1:28" s="30" customFormat="1" ht="18.75" hidden="1" customHeight="1" x14ac:dyDescent="0.25">
      <c r="A43" s="11"/>
      <c r="B43" s="11"/>
      <c r="C43" s="11"/>
      <c r="D43" s="17"/>
      <c r="E43" s="33"/>
      <c r="F43" s="35"/>
      <c r="G43" s="19"/>
      <c r="H43" s="20"/>
      <c r="I43" s="20"/>
      <c r="J43" s="20"/>
      <c r="K43" s="21"/>
      <c r="L43" s="31"/>
      <c r="M43" s="23"/>
      <c r="N43" s="32"/>
      <c r="O43" s="36"/>
      <c r="P43" s="37"/>
      <c r="Q43" s="26"/>
      <c r="R43" s="26"/>
      <c r="S43" s="27"/>
      <c r="T43" s="27"/>
      <c r="U43" s="27"/>
      <c r="V43" s="28"/>
      <c r="W43" s="29"/>
      <c r="X43" s="34"/>
      <c r="AB43" s="3"/>
    </row>
    <row r="44" spans="1:28" s="30" customFormat="1" ht="18.75" hidden="1" customHeight="1" x14ac:dyDescent="0.25">
      <c r="A44" s="11" t="str">
        <f t="shared" ref="A44:A69" si="8">CONCATENATE(D44,G44)</f>
        <v/>
      </c>
      <c r="B44" s="11" t="str">
        <f t="shared" si="1"/>
        <v/>
      </c>
      <c r="C44" s="11">
        <v>37</v>
      </c>
      <c r="D44" s="17"/>
      <c r="E44" s="33"/>
      <c r="F44" s="35"/>
      <c r="G44" s="19"/>
      <c r="H44" s="20"/>
      <c r="I44" s="20"/>
      <c r="J44" s="20"/>
      <c r="K44" s="21"/>
      <c r="L44" s="31"/>
      <c r="M44" s="23"/>
      <c r="N44" s="32"/>
      <c r="O44" s="36"/>
      <c r="P44" s="37"/>
      <c r="Q44" s="26"/>
      <c r="R44" s="26"/>
      <c r="S44" s="27"/>
      <c r="T44" s="27"/>
      <c r="U44" s="27"/>
      <c r="V44" s="28"/>
      <c r="W44" s="29"/>
      <c r="X44" s="34"/>
      <c r="AB44" s="3"/>
    </row>
    <row r="45" spans="1:28" s="30" customFormat="1" ht="18.75" hidden="1" customHeight="1" x14ac:dyDescent="0.25">
      <c r="A45" s="11" t="str">
        <f t="shared" si="8"/>
        <v/>
      </c>
      <c r="B45" s="11" t="str">
        <f t="shared" si="1"/>
        <v/>
      </c>
      <c r="C45" s="11">
        <v>38</v>
      </c>
      <c r="D45" s="17"/>
      <c r="E45" s="33"/>
      <c r="F45" s="35"/>
      <c r="G45" s="19"/>
      <c r="H45" s="20"/>
      <c r="I45" s="20"/>
      <c r="J45" s="20"/>
      <c r="K45" s="21"/>
      <c r="L45" s="31"/>
      <c r="M45" s="23"/>
      <c r="N45" s="32"/>
      <c r="O45" s="36"/>
      <c r="P45" s="37"/>
      <c r="Q45" s="26"/>
      <c r="R45" s="26"/>
      <c r="S45" s="27"/>
      <c r="T45" s="27"/>
      <c r="U45" s="27"/>
      <c r="V45" s="28"/>
      <c r="W45" s="29"/>
      <c r="X45" s="34"/>
      <c r="AB45" s="3"/>
    </row>
    <row r="46" spans="1:28" s="30" customFormat="1" ht="18.75" hidden="1" customHeight="1" x14ac:dyDescent="0.25">
      <c r="A46" s="11" t="str">
        <f t="shared" si="8"/>
        <v/>
      </c>
      <c r="B46" s="11" t="str">
        <f t="shared" si="1"/>
        <v/>
      </c>
      <c r="C46" s="11">
        <v>39</v>
      </c>
      <c r="D46" s="17"/>
      <c r="E46" s="33"/>
      <c r="F46" s="35"/>
      <c r="G46" s="19"/>
      <c r="H46" s="20"/>
      <c r="I46" s="20"/>
      <c r="J46" s="20"/>
      <c r="K46" s="21"/>
      <c r="L46" s="31"/>
      <c r="M46" s="23"/>
      <c r="N46" s="32"/>
      <c r="O46" s="36"/>
      <c r="P46" s="37"/>
      <c r="Q46" s="26"/>
      <c r="R46" s="26"/>
      <c r="S46" s="27"/>
      <c r="T46" s="27"/>
      <c r="U46" s="27"/>
      <c r="V46" s="28"/>
      <c r="W46" s="29"/>
      <c r="X46" s="34"/>
      <c r="AB46" s="3"/>
    </row>
    <row r="47" spans="1:28" s="30" customFormat="1" ht="18.75" hidden="1" customHeight="1" x14ac:dyDescent="0.25">
      <c r="A47" s="11" t="str">
        <f t="shared" si="8"/>
        <v/>
      </c>
      <c r="B47" s="11" t="str">
        <f t="shared" si="1"/>
        <v/>
      </c>
      <c r="C47" s="11">
        <v>40</v>
      </c>
      <c r="D47" s="17"/>
      <c r="E47" s="33"/>
      <c r="F47" s="35"/>
      <c r="G47" s="19"/>
      <c r="H47" s="20"/>
      <c r="I47" s="20"/>
      <c r="J47" s="20"/>
      <c r="K47" s="21"/>
      <c r="L47" s="31"/>
      <c r="M47" s="23"/>
      <c r="N47" s="32"/>
      <c r="O47" s="36"/>
      <c r="P47" s="37"/>
      <c r="Q47" s="26"/>
      <c r="R47" s="26"/>
      <c r="S47" s="27"/>
      <c r="T47" s="27"/>
      <c r="U47" s="27"/>
      <c r="V47" s="28"/>
      <c r="W47" s="29"/>
      <c r="X47" s="34"/>
      <c r="AB47" s="3"/>
    </row>
    <row r="48" spans="1:28" s="30" customFormat="1" ht="18.75" hidden="1" customHeight="1" x14ac:dyDescent="0.25">
      <c r="A48" s="11"/>
      <c r="B48" s="11"/>
      <c r="C48" s="11"/>
      <c r="D48" s="17"/>
      <c r="E48" s="33"/>
      <c r="F48" s="35"/>
      <c r="G48" s="19"/>
      <c r="H48" s="20"/>
      <c r="I48" s="20"/>
      <c r="J48" s="20"/>
      <c r="K48" s="21"/>
      <c r="L48" s="31"/>
      <c r="M48" s="23"/>
      <c r="N48" s="32"/>
      <c r="O48" s="36"/>
      <c r="P48" s="37"/>
      <c r="Q48" s="26"/>
      <c r="R48" s="26"/>
      <c r="S48" s="27"/>
      <c r="T48" s="27"/>
      <c r="U48" s="27"/>
      <c r="V48" s="28"/>
      <c r="W48" s="29"/>
      <c r="X48" s="34"/>
      <c r="AB48" s="3"/>
    </row>
    <row r="49" spans="1:28" s="30" customFormat="1" ht="18.75" hidden="1" customHeight="1" x14ac:dyDescent="0.25">
      <c r="A49" s="11"/>
      <c r="B49" s="11"/>
      <c r="C49" s="11"/>
      <c r="D49" s="17"/>
      <c r="E49" s="33"/>
      <c r="F49" s="35"/>
      <c r="G49" s="19"/>
      <c r="H49" s="20"/>
      <c r="I49" s="20"/>
      <c r="J49" s="20"/>
      <c r="K49" s="21"/>
      <c r="L49" s="31"/>
      <c r="M49" s="23"/>
      <c r="N49" s="32"/>
      <c r="O49" s="36"/>
      <c r="P49" s="37"/>
      <c r="Q49" s="26"/>
      <c r="R49" s="26"/>
      <c r="S49" s="27"/>
      <c r="T49" s="27"/>
      <c r="U49" s="27"/>
      <c r="V49" s="28"/>
      <c r="W49" s="29"/>
      <c r="X49" s="34"/>
      <c r="AB49" s="3"/>
    </row>
    <row r="50" spans="1:28" s="30" customFormat="1" ht="18.75" hidden="1" customHeight="1" x14ac:dyDescent="0.25">
      <c r="A50" s="11"/>
      <c r="B50" s="11"/>
      <c r="C50" s="11"/>
      <c r="D50" s="17"/>
      <c r="E50" s="33"/>
      <c r="F50" s="35"/>
      <c r="G50" s="19"/>
      <c r="H50" s="20"/>
      <c r="I50" s="20"/>
      <c r="J50" s="20"/>
      <c r="K50" s="21"/>
      <c r="L50" s="31"/>
      <c r="M50" s="23"/>
      <c r="N50" s="32"/>
      <c r="O50" s="36"/>
      <c r="P50" s="37"/>
      <c r="Q50" s="26"/>
      <c r="R50" s="26"/>
      <c r="S50" s="27"/>
      <c r="T50" s="27"/>
      <c r="U50" s="27"/>
      <c r="V50" s="28"/>
      <c r="W50" s="29"/>
      <c r="X50" s="34"/>
      <c r="AB50" s="3"/>
    </row>
    <row r="51" spans="1:28" s="30" customFormat="1" ht="18.75" hidden="1" customHeight="1" x14ac:dyDescent="0.25">
      <c r="A51" s="11"/>
      <c r="B51" s="11"/>
      <c r="C51" s="11"/>
      <c r="D51" s="17"/>
      <c r="E51" s="33"/>
      <c r="F51" s="35"/>
      <c r="G51" s="19"/>
      <c r="H51" s="20"/>
      <c r="I51" s="20"/>
      <c r="J51" s="20"/>
      <c r="K51" s="21"/>
      <c r="L51" s="31"/>
      <c r="M51" s="23"/>
      <c r="N51" s="32"/>
      <c r="O51" s="36"/>
      <c r="P51" s="37"/>
      <c r="Q51" s="26"/>
      <c r="R51" s="26"/>
      <c r="S51" s="27"/>
      <c r="T51" s="27"/>
      <c r="U51" s="27"/>
      <c r="V51" s="28"/>
      <c r="W51" s="29"/>
      <c r="X51" s="34"/>
      <c r="AB51" s="3"/>
    </row>
    <row r="52" spans="1:28" s="30" customFormat="1" ht="18.75" hidden="1" customHeight="1" x14ac:dyDescent="0.25">
      <c r="A52" s="11"/>
      <c r="B52" s="11"/>
      <c r="C52" s="11"/>
      <c r="D52" s="17"/>
      <c r="E52" s="33"/>
      <c r="F52" s="35"/>
      <c r="G52" s="19"/>
      <c r="H52" s="20"/>
      <c r="I52" s="20"/>
      <c r="J52" s="20"/>
      <c r="K52" s="21"/>
      <c r="L52" s="31"/>
      <c r="M52" s="23"/>
      <c r="N52" s="32"/>
      <c r="O52" s="36"/>
      <c r="P52" s="37"/>
      <c r="Q52" s="26"/>
      <c r="R52" s="26"/>
      <c r="S52" s="27"/>
      <c r="T52" s="27"/>
      <c r="U52" s="27"/>
      <c r="V52" s="28"/>
      <c r="W52" s="29"/>
      <c r="X52" s="34"/>
      <c r="AB52" s="3"/>
    </row>
    <row r="53" spans="1:28" s="30" customFormat="1" ht="18.75" hidden="1" customHeight="1" x14ac:dyDescent="0.25">
      <c r="A53" s="11"/>
      <c r="B53" s="11"/>
      <c r="C53" s="11"/>
      <c r="D53" s="17"/>
      <c r="E53" s="33"/>
      <c r="F53" s="35"/>
      <c r="G53" s="19"/>
      <c r="H53" s="20"/>
      <c r="I53" s="20"/>
      <c r="J53" s="20"/>
      <c r="K53" s="21"/>
      <c r="L53" s="31"/>
      <c r="M53" s="23"/>
      <c r="N53" s="32"/>
      <c r="O53" s="36"/>
      <c r="P53" s="37"/>
      <c r="Q53" s="26"/>
      <c r="R53" s="26"/>
      <c r="S53" s="27"/>
      <c r="T53" s="27"/>
      <c r="U53" s="27"/>
      <c r="V53" s="28"/>
      <c r="W53" s="29"/>
      <c r="X53" s="34"/>
      <c r="AB53" s="3"/>
    </row>
    <row r="54" spans="1:28" s="30" customFormat="1" ht="18.75" hidden="1" customHeight="1" x14ac:dyDescent="0.25">
      <c r="A54" s="11"/>
      <c r="B54" s="11"/>
      <c r="C54" s="11"/>
      <c r="D54" s="17"/>
      <c r="E54" s="33"/>
      <c r="F54" s="35"/>
      <c r="G54" s="19"/>
      <c r="H54" s="20"/>
      <c r="I54" s="20"/>
      <c r="J54" s="20"/>
      <c r="K54" s="21"/>
      <c r="L54" s="31"/>
      <c r="M54" s="23"/>
      <c r="N54" s="32"/>
      <c r="O54" s="36"/>
      <c r="P54" s="37"/>
      <c r="Q54" s="26"/>
      <c r="R54" s="26"/>
      <c r="S54" s="27"/>
      <c r="T54" s="27"/>
      <c r="U54" s="27"/>
      <c r="V54" s="28"/>
      <c r="W54" s="29"/>
      <c r="X54" s="34"/>
      <c r="AB54" s="3"/>
    </row>
    <row r="55" spans="1:28" s="30" customFormat="1" ht="18.75" hidden="1" customHeight="1" x14ac:dyDescent="0.25">
      <c r="A55" s="11"/>
      <c r="B55" s="11"/>
      <c r="C55" s="11"/>
      <c r="D55" s="17"/>
      <c r="E55" s="33"/>
      <c r="F55" s="35"/>
      <c r="G55" s="19"/>
      <c r="H55" s="20"/>
      <c r="I55" s="20"/>
      <c r="J55" s="20"/>
      <c r="K55" s="21"/>
      <c r="L55" s="31"/>
      <c r="M55" s="23"/>
      <c r="N55" s="32"/>
      <c r="O55" s="36"/>
      <c r="P55" s="37"/>
      <c r="Q55" s="26"/>
      <c r="R55" s="26"/>
      <c r="S55" s="27"/>
      <c r="T55" s="27"/>
      <c r="U55" s="27"/>
      <c r="V55" s="28"/>
      <c r="W55" s="29"/>
      <c r="X55" s="34"/>
      <c r="AB55" s="3"/>
    </row>
    <row r="56" spans="1:28" s="30" customFormat="1" ht="18.75" hidden="1" customHeight="1" x14ac:dyDescent="0.25">
      <c r="A56" s="11"/>
      <c r="B56" s="11"/>
      <c r="C56" s="11"/>
      <c r="D56" s="17"/>
      <c r="E56" s="33"/>
      <c r="F56" s="35"/>
      <c r="G56" s="19"/>
      <c r="H56" s="20"/>
      <c r="I56" s="20"/>
      <c r="J56" s="20"/>
      <c r="K56" s="21"/>
      <c r="L56" s="31"/>
      <c r="M56" s="23"/>
      <c r="N56" s="32"/>
      <c r="O56" s="36"/>
      <c r="P56" s="37"/>
      <c r="Q56" s="26"/>
      <c r="R56" s="26"/>
      <c r="S56" s="27"/>
      <c r="T56" s="27"/>
      <c r="U56" s="27"/>
      <c r="V56" s="28"/>
      <c r="W56" s="29"/>
      <c r="X56" s="34"/>
      <c r="AB56" s="3"/>
    </row>
    <row r="57" spans="1:28" s="30" customFormat="1" ht="18.75" hidden="1" customHeight="1" x14ac:dyDescent="0.25">
      <c r="A57" s="11"/>
      <c r="B57" s="11"/>
      <c r="C57" s="11"/>
      <c r="D57" s="17"/>
      <c r="E57" s="33"/>
      <c r="F57" s="35"/>
      <c r="G57" s="19"/>
      <c r="H57" s="20"/>
      <c r="I57" s="20"/>
      <c r="J57" s="20"/>
      <c r="K57" s="21"/>
      <c r="L57" s="31"/>
      <c r="M57" s="23"/>
      <c r="N57" s="32"/>
      <c r="O57" s="36"/>
      <c r="P57" s="37"/>
      <c r="Q57" s="26"/>
      <c r="R57" s="26"/>
      <c r="S57" s="27"/>
      <c r="T57" s="27"/>
      <c r="U57" s="27"/>
      <c r="V57" s="28"/>
      <c r="W57" s="29"/>
      <c r="X57" s="34"/>
      <c r="AB57" s="3"/>
    </row>
    <row r="58" spans="1:28" s="30" customFormat="1" ht="18.75" hidden="1" customHeight="1" x14ac:dyDescent="0.25">
      <c r="A58" s="11"/>
      <c r="B58" s="11"/>
      <c r="C58" s="11"/>
      <c r="D58" s="17"/>
      <c r="E58" s="33"/>
      <c r="F58" s="35"/>
      <c r="G58" s="19"/>
      <c r="H58" s="20"/>
      <c r="I58" s="20"/>
      <c r="J58" s="20"/>
      <c r="K58" s="21"/>
      <c r="L58" s="31"/>
      <c r="M58" s="23"/>
      <c r="N58" s="32"/>
      <c r="O58" s="36"/>
      <c r="P58" s="37"/>
      <c r="Q58" s="26"/>
      <c r="R58" s="26"/>
      <c r="S58" s="27"/>
      <c r="T58" s="27"/>
      <c r="U58" s="27"/>
      <c r="V58" s="28"/>
      <c r="W58" s="29"/>
      <c r="X58" s="34"/>
      <c r="AB58" s="3"/>
    </row>
    <row r="59" spans="1:28" s="30" customFormat="1" ht="18.75" hidden="1" customHeight="1" x14ac:dyDescent="0.25">
      <c r="A59" s="11"/>
      <c r="B59" s="11"/>
      <c r="C59" s="11"/>
      <c r="D59" s="17"/>
      <c r="E59" s="33"/>
      <c r="F59" s="35"/>
      <c r="G59" s="19"/>
      <c r="H59" s="20"/>
      <c r="I59" s="20"/>
      <c r="J59" s="20"/>
      <c r="K59" s="21"/>
      <c r="L59" s="31"/>
      <c r="M59" s="23"/>
      <c r="N59" s="32"/>
      <c r="O59" s="36"/>
      <c r="P59" s="37"/>
      <c r="Q59" s="26"/>
      <c r="R59" s="26"/>
      <c r="S59" s="27"/>
      <c r="T59" s="27"/>
      <c r="U59" s="27"/>
      <c r="V59" s="28"/>
      <c r="W59" s="29"/>
      <c r="X59" s="34"/>
      <c r="AB59" s="3"/>
    </row>
    <row r="60" spans="1:28" s="30" customFormat="1" ht="18.75" hidden="1" customHeight="1" x14ac:dyDescent="0.25">
      <c r="A60" s="11"/>
      <c r="B60" s="11"/>
      <c r="C60" s="11"/>
      <c r="D60" s="17"/>
      <c r="E60" s="33"/>
      <c r="F60" s="35"/>
      <c r="G60" s="19"/>
      <c r="H60" s="20"/>
      <c r="I60" s="20"/>
      <c r="J60" s="20"/>
      <c r="K60" s="21"/>
      <c r="L60" s="31"/>
      <c r="M60" s="23"/>
      <c r="N60" s="32"/>
      <c r="O60" s="36"/>
      <c r="P60" s="37"/>
      <c r="Q60" s="26"/>
      <c r="R60" s="26"/>
      <c r="S60" s="27"/>
      <c r="T60" s="27"/>
      <c r="U60" s="27"/>
      <c r="V60" s="28"/>
      <c r="W60" s="29"/>
      <c r="X60" s="34"/>
      <c r="AB60" s="3"/>
    </row>
    <row r="61" spans="1:28" s="30" customFormat="1" ht="18.75" hidden="1" customHeight="1" x14ac:dyDescent="0.25">
      <c r="A61" s="11"/>
      <c r="B61" s="11"/>
      <c r="C61" s="11"/>
      <c r="D61" s="17"/>
      <c r="E61" s="33"/>
      <c r="F61" s="35"/>
      <c r="G61" s="19"/>
      <c r="H61" s="20"/>
      <c r="I61" s="20"/>
      <c r="J61" s="20"/>
      <c r="K61" s="21"/>
      <c r="L61" s="31"/>
      <c r="M61" s="23"/>
      <c r="N61" s="32"/>
      <c r="O61" s="36"/>
      <c r="P61" s="37"/>
      <c r="Q61" s="26"/>
      <c r="R61" s="26"/>
      <c r="S61" s="27"/>
      <c r="T61" s="27"/>
      <c r="U61" s="27"/>
      <c r="V61" s="28"/>
      <c r="W61" s="29"/>
      <c r="X61" s="34"/>
      <c r="AB61" s="3"/>
    </row>
    <row r="62" spans="1:28" s="30" customFormat="1" ht="18.75" hidden="1" customHeight="1" x14ac:dyDescent="0.25">
      <c r="A62" s="11"/>
      <c r="B62" s="11"/>
      <c r="C62" s="11"/>
      <c r="D62" s="17"/>
      <c r="E62" s="33"/>
      <c r="F62" s="35"/>
      <c r="G62" s="19"/>
      <c r="H62" s="20"/>
      <c r="I62" s="20"/>
      <c r="J62" s="20"/>
      <c r="K62" s="21"/>
      <c r="L62" s="31"/>
      <c r="M62" s="23"/>
      <c r="N62" s="32"/>
      <c r="O62" s="36"/>
      <c r="P62" s="37"/>
      <c r="Q62" s="26"/>
      <c r="R62" s="26"/>
      <c r="S62" s="27"/>
      <c r="T62" s="27"/>
      <c r="U62" s="27"/>
      <c r="V62" s="28"/>
      <c r="W62" s="29"/>
      <c r="X62" s="34"/>
      <c r="AB62" s="3"/>
    </row>
    <row r="63" spans="1:28" s="30" customFormat="1" ht="18.75" hidden="1" customHeight="1" x14ac:dyDescent="0.25">
      <c r="A63" s="11"/>
      <c r="B63" s="11"/>
      <c r="C63" s="11"/>
      <c r="D63" s="17"/>
      <c r="E63" s="33"/>
      <c r="F63" s="35"/>
      <c r="G63" s="19"/>
      <c r="H63" s="20"/>
      <c r="I63" s="20"/>
      <c r="J63" s="20"/>
      <c r="K63" s="21"/>
      <c r="L63" s="31"/>
      <c r="M63" s="23"/>
      <c r="N63" s="32"/>
      <c r="O63" s="36"/>
      <c r="P63" s="37"/>
      <c r="Q63" s="26"/>
      <c r="R63" s="26"/>
      <c r="S63" s="27"/>
      <c r="T63" s="27"/>
      <c r="U63" s="27"/>
      <c r="V63" s="28"/>
      <c r="W63" s="29"/>
      <c r="X63" s="34"/>
      <c r="AB63" s="3"/>
    </row>
    <row r="64" spans="1:28" s="30" customFormat="1" ht="18.75" hidden="1" customHeight="1" x14ac:dyDescent="0.25">
      <c r="A64" s="11"/>
      <c r="B64" s="11"/>
      <c r="C64" s="11"/>
      <c r="D64" s="17"/>
      <c r="E64" s="33"/>
      <c r="F64" s="35"/>
      <c r="G64" s="19"/>
      <c r="H64" s="20"/>
      <c r="I64" s="20"/>
      <c r="J64" s="20"/>
      <c r="K64" s="21"/>
      <c r="L64" s="31"/>
      <c r="M64" s="23"/>
      <c r="N64" s="32"/>
      <c r="O64" s="36"/>
      <c r="P64" s="37"/>
      <c r="Q64" s="26"/>
      <c r="R64" s="26"/>
      <c r="S64" s="27"/>
      <c r="T64" s="27"/>
      <c r="U64" s="27"/>
      <c r="V64" s="28"/>
      <c r="W64" s="29"/>
      <c r="X64" s="34"/>
      <c r="AB64" s="3"/>
    </row>
    <row r="65" spans="1:28" s="30" customFormat="1" ht="18.75" hidden="1" customHeight="1" x14ac:dyDescent="0.25">
      <c r="A65" s="11"/>
      <c r="B65" s="11"/>
      <c r="C65" s="11"/>
      <c r="D65" s="17"/>
      <c r="E65" s="33"/>
      <c r="F65" s="35"/>
      <c r="G65" s="19"/>
      <c r="H65" s="20"/>
      <c r="I65" s="20"/>
      <c r="J65" s="20"/>
      <c r="K65" s="21"/>
      <c r="L65" s="31"/>
      <c r="M65" s="23"/>
      <c r="N65" s="32"/>
      <c r="O65" s="36"/>
      <c r="P65" s="37"/>
      <c r="Q65" s="26"/>
      <c r="R65" s="26"/>
      <c r="S65" s="27"/>
      <c r="T65" s="27"/>
      <c r="U65" s="27"/>
      <c r="V65" s="28"/>
      <c r="W65" s="29"/>
      <c r="X65" s="34"/>
      <c r="AB65" s="3"/>
    </row>
    <row r="66" spans="1:28" s="30" customFormat="1" ht="18.75" hidden="1" customHeight="1" x14ac:dyDescent="0.25">
      <c r="A66" s="11"/>
      <c r="B66" s="11"/>
      <c r="C66" s="11"/>
      <c r="D66" s="17"/>
      <c r="E66" s="33"/>
      <c r="F66" s="35"/>
      <c r="G66" s="19"/>
      <c r="H66" s="20"/>
      <c r="I66" s="20"/>
      <c r="J66" s="20"/>
      <c r="K66" s="21"/>
      <c r="L66" s="31"/>
      <c r="M66" s="23"/>
      <c r="N66" s="32"/>
      <c r="O66" s="36"/>
      <c r="P66" s="37"/>
      <c r="Q66" s="26"/>
      <c r="R66" s="26"/>
      <c r="S66" s="27"/>
      <c r="T66" s="27"/>
      <c r="U66" s="27"/>
      <c r="V66" s="28"/>
      <c r="W66" s="29"/>
      <c r="X66" s="34"/>
      <c r="AB66" s="3"/>
    </row>
    <row r="67" spans="1:28" s="30" customFormat="1" ht="18.75" hidden="1" customHeight="1" x14ac:dyDescent="0.25">
      <c r="A67" s="11"/>
      <c r="B67" s="11"/>
      <c r="C67" s="11"/>
      <c r="D67" s="17"/>
      <c r="E67" s="33"/>
      <c r="F67" s="35"/>
      <c r="G67" s="19"/>
      <c r="H67" s="20"/>
      <c r="I67" s="20"/>
      <c r="J67" s="20"/>
      <c r="K67" s="21"/>
      <c r="L67" s="31"/>
      <c r="M67" s="23"/>
      <c r="N67" s="32"/>
      <c r="O67" s="36"/>
      <c r="P67" s="37"/>
      <c r="Q67" s="26"/>
      <c r="R67" s="26"/>
      <c r="S67" s="27"/>
      <c r="T67" s="27"/>
      <c r="U67" s="27"/>
      <c r="V67" s="28"/>
      <c r="W67" s="29"/>
      <c r="X67" s="34"/>
      <c r="AB67" s="3"/>
    </row>
    <row r="68" spans="1:28" s="30" customFormat="1" ht="18.75" hidden="1" customHeight="1" x14ac:dyDescent="0.25">
      <c r="A68" s="11" t="str">
        <f t="shared" si="8"/>
        <v/>
      </c>
      <c r="B68" s="11" t="str">
        <f>CONCATENATE(D68,O68)</f>
        <v/>
      </c>
      <c r="C68" s="11">
        <v>41</v>
      </c>
      <c r="D68" s="17"/>
      <c r="E68" s="33"/>
      <c r="F68" s="35"/>
      <c r="G68" s="19"/>
      <c r="H68" s="20"/>
      <c r="I68" s="20"/>
      <c r="J68" s="20"/>
      <c r="K68" s="21"/>
      <c r="L68" s="31"/>
      <c r="M68" s="23"/>
      <c r="N68" s="32"/>
      <c r="O68" s="36"/>
      <c r="P68" s="37"/>
      <c r="Q68" s="26"/>
      <c r="R68" s="26"/>
      <c r="S68" s="27"/>
      <c r="T68" s="27"/>
      <c r="U68" s="27"/>
      <c r="V68" s="28"/>
      <c r="W68" s="29"/>
      <c r="X68" s="34"/>
      <c r="AB68" s="3"/>
    </row>
    <row r="69" spans="1:28" s="30" customFormat="1" ht="6.75" customHeight="1" x14ac:dyDescent="0.25">
      <c r="A69" s="11" t="str">
        <f t="shared" si="8"/>
        <v/>
      </c>
      <c r="B69" s="11" t="str">
        <f>CONCATENATE(D69,O69)</f>
        <v/>
      </c>
      <c r="C69" s="11">
        <v>42</v>
      </c>
      <c r="D69" s="38"/>
      <c r="E69" s="38"/>
      <c r="F69" s="39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40"/>
      <c r="AB69" s="3"/>
    </row>
    <row r="70" spans="1:28" s="30" customFormat="1" ht="23.25" customHeight="1" x14ac:dyDescent="0.25">
      <c r="A70" s="11"/>
      <c r="B70" s="11"/>
      <c r="C70" s="11"/>
      <c r="D70" s="41" t="s">
        <v>22</v>
      </c>
      <c r="E70" s="42"/>
      <c r="F70" s="42"/>
      <c r="G70" s="42"/>
      <c r="H70" s="42"/>
      <c r="I70" s="42"/>
      <c r="J70" s="43"/>
      <c r="K70" s="44">
        <f>SUM(K7:K69)</f>
        <v>55336.916639999996</v>
      </c>
      <c r="L70" s="44">
        <f>SUM(L7:L69)</f>
        <v>40338.099149999995</v>
      </c>
      <c r="M70" s="44"/>
      <c r="N70" s="44">
        <f>SUM(N7:N69)</f>
        <v>12463.30746</v>
      </c>
      <c r="O70" s="41"/>
      <c r="P70" s="42"/>
      <c r="Q70" s="42"/>
      <c r="R70" s="42"/>
      <c r="S70" s="45">
        <f>SUM(S7:S69)</f>
        <v>113.79350000000001</v>
      </c>
      <c r="T70" s="45">
        <f>SUM(T7:T69)</f>
        <v>2491.7353699999994</v>
      </c>
      <c r="U70" s="45">
        <f>SUM(U7:U69)</f>
        <v>29442.24656</v>
      </c>
      <c r="V70" s="45">
        <f>U70+T70</f>
        <v>31933.981929999998</v>
      </c>
      <c r="W70" s="46">
        <f>SUM(W8:W69)</f>
        <v>32047.775429999994</v>
      </c>
      <c r="X70" s="40"/>
      <c r="AB70" s="3"/>
    </row>
    <row r="71" spans="1:28" s="30" customFormat="1" ht="23.25" customHeight="1" x14ac:dyDescent="0.25">
      <c r="A71" s="11"/>
      <c r="B71" s="11"/>
      <c r="C71" s="11"/>
      <c r="X71" s="40"/>
      <c r="AB71" s="3"/>
    </row>
    <row r="72" spans="1:28" s="30" customFormat="1" ht="23.25" customHeight="1" thickBot="1" x14ac:dyDescent="0.3">
      <c r="A72" s="11"/>
      <c r="B72" s="11"/>
      <c r="C72" s="11"/>
      <c r="N72" s="47"/>
      <c r="X72" s="40"/>
      <c r="AB72" s="3"/>
    </row>
    <row r="73" spans="1:28" s="13" customFormat="1" ht="23.25" customHeight="1" x14ac:dyDescent="0.25">
      <c r="A73" s="11"/>
      <c r="B73" s="11"/>
      <c r="C73" s="11"/>
      <c r="D73" s="89" t="s">
        <v>103</v>
      </c>
      <c r="E73" s="90"/>
      <c r="F73" s="91" t="s">
        <v>104</v>
      </c>
      <c r="G73" s="92"/>
      <c r="H73" s="92"/>
      <c r="I73" s="92"/>
      <c r="J73" s="92"/>
      <c r="K73" s="92"/>
      <c r="L73" s="93"/>
      <c r="M73" s="91" t="s">
        <v>105</v>
      </c>
      <c r="N73" s="92"/>
      <c r="O73" s="92"/>
      <c r="P73" s="92"/>
      <c r="Q73" s="92"/>
      <c r="R73" s="92"/>
      <c r="S73" s="93"/>
      <c r="T73" s="48" t="s">
        <v>22</v>
      </c>
      <c r="U73" s="49"/>
      <c r="X73" s="40"/>
      <c r="Y73" s="30"/>
      <c r="Z73" s="30"/>
      <c r="AA73" s="30"/>
      <c r="AB73" s="3"/>
    </row>
    <row r="74" spans="1:28" s="13" customFormat="1" ht="23.25" customHeight="1" x14ac:dyDescent="0.25">
      <c r="A74" s="11"/>
      <c r="B74" s="11"/>
      <c r="C74" s="11"/>
      <c r="D74" s="50"/>
      <c r="E74" s="51"/>
      <c r="F74" s="52" t="s">
        <v>35</v>
      </c>
      <c r="G74" s="53" t="s">
        <v>59</v>
      </c>
      <c r="H74" s="53" t="s">
        <v>106</v>
      </c>
      <c r="I74" s="53" t="s">
        <v>30</v>
      </c>
      <c r="J74" s="53" t="s">
        <v>64</v>
      </c>
      <c r="K74" s="53" t="s">
        <v>107</v>
      </c>
      <c r="L74" s="54"/>
      <c r="M74" s="55" t="s">
        <v>73</v>
      </c>
      <c r="N74" s="56" t="s">
        <v>108</v>
      </c>
      <c r="O74" s="53" t="s">
        <v>52</v>
      </c>
      <c r="P74" s="57" t="s">
        <v>109</v>
      </c>
      <c r="Q74" s="56" t="s">
        <v>31</v>
      </c>
      <c r="R74" s="56" t="s">
        <v>40</v>
      </c>
      <c r="S74" s="54" t="s">
        <v>101</v>
      </c>
      <c r="T74" s="58" t="s">
        <v>110</v>
      </c>
      <c r="U74" s="59" t="s">
        <v>111</v>
      </c>
      <c r="X74" s="40"/>
      <c r="Y74" s="30"/>
      <c r="Z74" s="30"/>
      <c r="AA74" s="30"/>
      <c r="AB74" s="3"/>
    </row>
    <row r="75" spans="1:28" s="13" customFormat="1" ht="21" customHeight="1" x14ac:dyDescent="0.25">
      <c r="A75" s="11"/>
      <c r="B75" s="11"/>
      <c r="C75" s="11"/>
      <c r="D75" s="60" t="s">
        <v>28</v>
      </c>
      <c r="E75" s="61"/>
      <c r="F75" s="62">
        <f t="shared" ref="F75:L81" ca="1" si="9">SUMIF($A$7:$W$69,CONCATENATE($D75,F$74),$W$7:$W$69)</f>
        <v>820.46159</v>
      </c>
      <c r="G75" s="63">
        <f t="shared" ca="1" si="9"/>
        <v>0</v>
      </c>
      <c r="H75" s="63">
        <f t="shared" ca="1" si="9"/>
        <v>0</v>
      </c>
      <c r="I75" s="63">
        <f t="shared" ca="1" si="9"/>
        <v>16655.641510000001</v>
      </c>
      <c r="J75" s="63">
        <f t="shared" ca="1" si="9"/>
        <v>0</v>
      </c>
      <c r="K75" s="63">
        <f t="shared" ca="1" si="9"/>
        <v>0</v>
      </c>
      <c r="L75" s="64">
        <f t="shared" ca="1" si="9"/>
        <v>0</v>
      </c>
      <c r="M75" s="62">
        <f t="shared" ref="M75:S81" ca="1" si="10">SUMIF($B$7:$W$69,CONCATENATE($D75,M$74),$W$7:$W$69)</f>
        <v>5427.5399000000007</v>
      </c>
      <c r="N75" s="63">
        <f t="shared" ca="1" si="10"/>
        <v>0</v>
      </c>
      <c r="O75" s="63">
        <f t="shared" ca="1" si="10"/>
        <v>911.22915</v>
      </c>
      <c r="P75" s="63">
        <f t="shared" ca="1" si="10"/>
        <v>0</v>
      </c>
      <c r="Q75" s="63">
        <f t="shared" ca="1" si="10"/>
        <v>11137.334050000001</v>
      </c>
      <c r="R75" s="63">
        <f t="shared" ca="1" si="10"/>
        <v>0</v>
      </c>
      <c r="S75" s="64">
        <f ca="1">SUMIF($B$7:$W$69,CONCATENATE($D75,S$74),$W$7:$W$69)</f>
        <v>0</v>
      </c>
      <c r="T75" s="65">
        <f t="shared" ref="T75:T81" ca="1" si="11">SUM(F75:L75)</f>
        <v>17476.1031</v>
      </c>
      <c r="U75" s="66">
        <f t="shared" ref="U75:U81" ca="1" si="12">IF(T75&gt;0,T75/$T$82,0)</f>
        <v>0.54531407767044504</v>
      </c>
      <c r="X75" s="40"/>
      <c r="Y75" s="30"/>
      <c r="Z75" s="30"/>
      <c r="AA75" s="30"/>
      <c r="AB75" s="3"/>
    </row>
    <row r="76" spans="1:28" s="13" customFormat="1" ht="21" customHeight="1" x14ac:dyDescent="0.25">
      <c r="A76" s="11"/>
      <c r="B76" s="11"/>
      <c r="C76" s="11"/>
      <c r="D76" s="67" t="s">
        <v>112</v>
      </c>
      <c r="E76" s="61"/>
      <c r="F76" s="62">
        <f t="shared" ca="1" si="9"/>
        <v>0</v>
      </c>
      <c r="G76" s="63">
        <f t="shared" ca="1" si="9"/>
        <v>0</v>
      </c>
      <c r="H76" s="63">
        <f t="shared" ca="1" si="9"/>
        <v>0</v>
      </c>
      <c r="I76" s="63">
        <f t="shared" ca="1" si="9"/>
        <v>0</v>
      </c>
      <c r="J76" s="63">
        <f t="shared" ca="1" si="9"/>
        <v>0</v>
      </c>
      <c r="K76" s="63">
        <f t="shared" ca="1" si="9"/>
        <v>0</v>
      </c>
      <c r="L76" s="64">
        <f t="shared" ca="1" si="9"/>
        <v>0</v>
      </c>
      <c r="M76" s="62">
        <f t="shared" ca="1" si="10"/>
        <v>0</v>
      </c>
      <c r="N76" s="63">
        <f t="shared" ca="1" si="10"/>
        <v>0</v>
      </c>
      <c r="O76" s="63">
        <f t="shared" ca="1" si="10"/>
        <v>0</v>
      </c>
      <c r="P76" s="63">
        <f t="shared" ca="1" si="10"/>
        <v>0</v>
      </c>
      <c r="Q76" s="63">
        <f t="shared" ca="1" si="10"/>
        <v>0</v>
      </c>
      <c r="R76" s="63">
        <f t="shared" ca="1" si="10"/>
        <v>0</v>
      </c>
      <c r="S76" s="64">
        <f t="shared" ca="1" si="10"/>
        <v>0</v>
      </c>
      <c r="T76" s="65">
        <f t="shared" ca="1" si="11"/>
        <v>0</v>
      </c>
      <c r="U76" s="66">
        <f t="shared" ca="1" si="12"/>
        <v>0</v>
      </c>
      <c r="X76" s="40"/>
      <c r="Y76" s="30"/>
      <c r="Z76" s="30"/>
      <c r="AA76" s="30"/>
      <c r="AB76" s="3"/>
    </row>
    <row r="77" spans="1:28" s="13" customFormat="1" ht="21" customHeight="1" x14ac:dyDescent="0.25">
      <c r="A77" s="11"/>
      <c r="B77" s="11"/>
      <c r="C77" s="11"/>
      <c r="D77" s="67" t="s">
        <v>99</v>
      </c>
      <c r="E77" s="61"/>
      <c r="F77" s="62">
        <f t="shared" ca="1" si="9"/>
        <v>0</v>
      </c>
      <c r="G77" s="63">
        <f t="shared" ca="1" si="9"/>
        <v>0</v>
      </c>
      <c r="H77" s="63">
        <f t="shared" ca="1" si="9"/>
        <v>0</v>
      </c>
      <c r="I77" s="63">
        <f t="shared" ca="1" si="9"/>
        <v>12081.82532</v>
      </c>
      <c r="J77" s="63">
        <f t="shared" ca="1" si="9"/>
        <v>0</v>
      </c>
      <c r="K77" s="63">
        <f t="shared" ca="1" si="9"/>
        <v>0</v>
      </c>
      <c r="L77" s="64">
        <f t="shared" ca="1" si="9"/>
        <v>0</v>
      </c>
      <c r="M77" s="62">
        <f t="shared" ca="1" si="10"/>
        <v>0</v>
      </c>
      <c r="N77" s="63">
        <f t="shared" ca="1" si="10"/>
        <v>0</v>
      </c>
      <c r="O77" s="63">
        <f t="shared" ca="1" si="10"/>
        <v>0</v>
      </c>
      <c r="P77" s="63">
        <f t="shared" ca="1" si="10"/>
        <v>0</v>
      </c>
      <c r="Q77" s="63">
        <f t="shared" ca="1" si="10"/>
        <v>0</v>
      </c>
      <c r="R77" s="63">
        <f t="shared" ca="1" si="10"/>
        <v>0</v>
      </c>
      <c r="S77" s="64">
        <f t="shared" ca="1" si="10"/>
        <v>12081.82532</v>
      </c>
      <c r="T77" s="65">
        <f t="shared" ca="1" si="11"/>
        <v>12081.82532</v>
      </c>
      <c r="U77" s="66">
        <f t="shared" ca="1" si="12"/>
        <v>0.37699419563113179</v>
      </c>
      <c r="X77" s="40"/>
      <c r="Y77" s="30"/>
      <c r="Z77" s="30"/>
      <c r="AA77" s="30"/>
      <c r="AB77" s="3"/>
    </row>
    <row r="78" spans="1:28" ht="21" customHeight="1" x14ac:dyDescent="0.25">
      <c r="A78" s="1"/>
      <c r="B78" s="1"/>
      <c r="C78" s="1"/>
      <c r="D78" s="67" t="s">
        <v>113</v>
      </c>
      <c r="E78" s="61"/>
      <c r="F78" s="62">
        <f t="shared" ca="1" si="9"/>
        <v>0</v>
      </c>
      <c r="G78" s="63">
        <f t="shared" ca="1" si="9"/>
        <v>0</v>
      </c>
      <c r="H78" s="63">
        <f t="shared" ca="1" si="9"/>
        <v>0</v>
      </c>
      <c r="I78" s="63">
        <f t="shared" ca="1" si="9"/>
        <v>0</v>
      </c>
      <c r="J78" s="63">
        <f t="shared" ca="1" si="9"/>
        <v>0</v>
      </c>
      <c r="K78" s="63">
        <f t="shared" ca="1" si="9"/>
        <v>0</v>
      </c>
      <c r="L78" s="64">
        <f t="shared" ca="1" si="9"/>
        <v>0</v>
      </c>
      <c r="M78" s="62">
        <f t="shared" ca="1" si="10"/>
        <v>0</v>
      </c>
      <c r="N78" s="63">
        <f t="shared" ca="1" si="10"/>
        <v>0</v>
      </c>
      <c r="O78" s="63">
        <f t="shared" ca="1" si="10"/>
        <v>0</v>
      </c>
      <c r="P78" s="63">
        <f t="shared" ca="1" si="10"/>
        <v>0</v>
      </c>
      <c r="Q78" s="63">
        <f t="shared" ca="1" si="10"/>
        <v>0</v>
      </c>
      <c r="R78" s="63">
        <f t="shared" ca="1" si="10"/>
        <v>0</v>
      </c>
      <c r="S78" s="64">
        <f t="shared" ca="1" si="10"/>
        <v>0</v>
      </c>
      <c r="T78" s="65">
        <f t="shared" ca="1" si="11"/>
        <v>0</v>
      </c>
      <c r="U78" s="66">
        <f t="shared" ca="1" si="12"/>
        <v>0</v>
      </c>
      <c r="V78" s="13"/>
      <c r="X78" s="2"/>
      <c r="Y78" s="30"/>
      <c r="Z78" s="30"/>
      <c r="AA78" s="30"/>
      <c r="AB78" s="3"/>
    </row>
    <row r="79" spans="1:28" ht="21" customHeight="1" x14ac:dyDescent="0.25">
      <c r="A79" s="1"/>
      <c r="B79" s="1"/>
      <c r="C79" s="1"/>
      <c r="D79" s="67" t="s">
        <v>114</v>
      </c>
      <c r="E79" s="61"/>
      <c r="F79" s="62">
        <f t="shared" ca="1" si="9"/>
        <v>0</v>
      </c>
      <c r="G79" s="63">
        <f t="shared" ca="1" si="9"/>
        <v>0</v>
      </c>
      <c r="H79" s="63">
        <f t="shared" ca="1" si="9"/>
        <v>0</v>
      </c>
      <c r="I79" s="63">
        <f t="shared" ca="1" si="9"/>
        <v>0</v>
      </c>
      <c r="J79" s="63">
        <f t="shared" ca="1" si="9"/>
        <v>0</v>
      </c>
      <c r="K79" s="63">
        <f t="shared" ca="1" si="9"/>
        <v>0</v>
      </c>
      <c r="L79" s="64">
        <f t="shared" ca="1" si="9"/>
        <v>0</v>
      </c>
      <c r="M79" s="62">
        <f t="shared" ca="1" si="10"/>
        <v>0</v>
      </c>
      <c r="N79" s="63">
        <f t="shared" ca="1" si="10"/>
        <v>0</v>
      </c>
      <c r="O79" s="63">
        <f t="shared" ca="1" si="10"/>
        <v>0</v>
      </c>
      <c r="P79" s="63">
        <f t="shared" ca="1" si="10"/>
        <v>0</v>
      </c>
      <c r="Q79" s="63">
        <f t="shared" ca="1" si="10"/>
        <v>0</v>
      </c>
      <c r="R79" s="63">
        <f t="shared" ca="1" si="10"/>
        <v>0</v>
      </c>
      <c r="S79" s="64">
        <f t="shared" ca="1" si="10"/>
        <v>0</v>
      </c>
      <c r="T79" s="65">
        <f t="shared" ca="1" si="11"/>
        <v>0</v>
      </c>
      <c r="U79" s="66">
        <f t="shared" ca="1" si="12"/>
        <v>0</v>
      </c>
      <c r="V79" s="13"/>
      <c r="X79" s="2"/>
      <c r="Y79" s="30"/>
      <c r="Z79" s="30"/>
      <c r="AA79" s="30"/>
      <c r="AB79" s="3"/>
    </row>
    <row r="80" spans="1:28" ht="21" customHeight="1" x14ac:dyDescent="0.25">
      <c r="A80" s="1"/>
      <c r="B80" s="1"/>
      <c r="C80" s="1"/>
      <c r="D80" s="67" t="s">
        <v>38</v>
      </c>
      <c r="E80" s="61"/>
      <c r="F80" s="62">
        <f t="shared" ca="1" si="9"/>
        <v>473.94585999999998</v>
      </c>
      <c r="G80" s="63">
        <f t="shared" ca="1" si="9"/>
        <v>266.69411000000002</v>
      </c>
      <c r="H80" s="63">
        <f t="shared" ca="1" si="9"/>
        <v>0</v>
      </c>
      <c r="I80" s="63">
        <f t="shared" ca="1" si="9"/>
        <v>0</v>
      </c>
      <c r="J80" s="63">
        <f t="shared" ca="1" si="9"/>
        <v>1749.2070400000002</v>
      </c>
      <c r="K80" s="63">
        <f t="shared" ca="1" si="9"/>
        <v>0</v>
      </c>
      <c r="L80" s="64">
        <f t="shared" ca="1" si="9"/>
        <v>0</v>
      </c>
      <c r="M80" s="62">
        <f t="shared" ca="1" si="10"/>
        <v>0</v>
      </c>
      <c r="N80" s="63">
        <f t="shared" ca="1" si="10"/>
        <v>0</v>
      </c>
      <c r="O80" s="63">
        <f t="shared" ca="1" si="10"/>
        <v>0</v>
      </c>
      <c r="P80" s="63">
        <f t="shared" ca="1" si="10"/>
        <v>0</v>
      </c>
      <c r="Q80" s="63">
        <f t="shared" ca="1" si="10"/>
        <v>0</v>
      </c>
      <c r="R80" s="63">
        <f t="shared" ca="1" si="10"/>
        <v>2489.8470100000004</v>
      </c>
      <c r="S80" s="64">
        <f t="shared" ca="1" si="10"/>
        <v>0</v>
      </c>
      <c r="T80" s="65">
        <f t="shared" ca="1" si="11"/>
        <v>2489.8470100000004</v>
      </c>
      <c r="U80" s="66">
        <f t="shared" ca="1" si="12"/>
        <v>7.7691726698423141E-2</v>
      </c>
      <c r="V80" s="13"/>
      <c r="X80" s="2"/>
      <c r="Y80" s="30"/>
      <c r="Z80" s="30"/>
      <c r="AA80" s="30"/>
      <c r="AB80" s="3"/>
    </row>
    <row r="81" spans="1:28" ht="21" customHeight="1" x14ac:dyDescent="0.25">
      <c r="A81" s="1"/>
      <c r="B81" s="1"/>
      <c r="C81" s="1"/>
      <c r="D81" s="67" t="s">
        <v>115</v>
      </c>
      <c r="E81" s="61"/>
      <c r="F81" s="62">
        <f t="shared" ca="1" si="9"/>
        <v>0</v>
      </c>
      <c r="G81" s="63">
        <f t="shared" ca="1" si="9"/>
        <v>0</v>
      </c>
      <c r="H81" s="63">
        <f t="shared" ca="1" si="9"/>
        <v>0</v>
      </c>
      <c r="I81" s="63">
        <f t="shared" ca="1" si="9"/>
        <v>0</v>
      </c>
      <c r="J81" s="63">
        <f t="shared" ca="1" si="9"/>
        <v>0</v>
      </c>
      <c r="K81" s="63">
        <f t="shared" ca="1" si="9"/>
        <v>0</v>
      </c>
      <c r="L81" s="64">
        <f t="shared" ca="1" si="9"/>
        <v>0</v>
      </c>
      <c r="M81" s="62">
        <f t="shared" ca="1" si="10"/>
        <v>0</v>
      </c>
      <c r="N81" s="63">
        <f t="shared" ca="1" si="10"/>
        <v>0</v>
      </c>
      <c r="O81" s="63">
        <f t="shared" ca="1" si="10"/>
        <v>0</v>
      </c>
      <c r="P81" s="63">
        <f t="shared" ca="1" si="10"/>
        <v>0</v>
      </c>
      <c r="Q81" s="63">
        <f t="shared" ca="1" si="10"/>
        <v>0</v>
      </c>
      <c r="R81" s="63">
        <f t="shared" ca="1" si="10"/>
        <v>0</v>
      </c>
      <c r="S81" s="64">
        <f t="shared" ca="1" si="10"/>
        <v>0</v>
      </c>
      <c r="T81" s="65">
        <f t="shared" ca="1" si="11"/>
        <v>0</v>
      </c>
      <c r="U81" s="66">
        <f t="shared" ca="1" si="12"/>
        <v>0</v>
      </c>
      <c r="V81" s="13"/>
      <c r="X81" s="2"/>
      <c r="Y81" s="30"/>
      <c r="Z81" s="30"/>
      <c r="AA81" s="30"/>
      <c r="AB81" s="3"/>
    </row>
    <row r="82" spans="1:28" s="13" customFormat="1" ht="15.75" x14ac:dyDescent="0.25">
      <c r="A82" s="11"/>
      <c r="B82" s="11"/>
      <c r="C82" s="11"/>
      <c r="D82" s="68" t="s">
        <v>22</v>
      </c>
      <c r="E82" s="69"/>
      <c r="F82" s="70">
        <f ca="1">SUM(F75:F81)</f>
        <v>1294.4074499999999</v>
      </c>
      <c r="G82" s="71">
        <f t="shared" ref="G82:S82" ca="1" si="13">SUM(G75:G81)</f>
        <v>266.69411000000002</v>
      </c>
      <c r="H82" s="71">
        <f t="shared" ca="1" si="13"/>
        <v>0</v>
      </c>
      <c r="I82" s="71">
        <f t="shared" ca="1" si="13"/>
        <v>28737.466830000001</v>
      </c>
      <c r="J82" s="71">
        <f t="shared" ca="1" si="13"/>
        <v>1749.2070400000002</v>
      </c>
      <c r="K82" s="71">
        <f t="shared" ca="1" si="13"/>
        <v>0</v>
      </c>
      <c r="L82" s="72">
        <f t="shared" ca="1" si="13"/>
        <v>0</v>
      </c>
      <c r="M82" s="73">
        <f t="shared" ca="1" si="13"/>
        <v>5427.5399000000007</v>
      </c>
      <c r="N82" s="74">
        <f t="shared" ca="1" si="13"/>
        <v>0</v>
      </c>
      <c r="O82" s="74">
        <f t="shared" ca="1" si="13"/>
        <v>911.22915</v>
      </c>
      <c r="P82" s="74">
        <f t="shared" ca="1" si="13"/>
        <v>0</v>
      </c>
      <c r="Q82" s="74">
        <f t="shared" ca="1" si="13"/>
        <v>11137.334050000001</v>
      </c>
      <c r="R82" s="74">
        <f t="shared" ca="1" si="13"/>
        <v>2489.8470100000004</v>
      </c>
      <c r="S82" s="75">
        <f t="shared" ca="1" si="13"/>
        <v>12081.82532</v>
      </c>
      <c r="T82" s="76">
        <f ca="1">SUM(T75:T81)</f>
        <v>32047.775430000002</v>
      </c>
      <c r="U82" s="77">
        <f ca="1">SUM(U75:U80)</f>
        <v>1</v>
      </c>
      <c r="V82" s="78">
        <f ca="1">SUM(F82:L82)-T82+SUM(M82:S82)-W70</f>
        <v>0</v>
      </c>
      <c r="X82" s="40"/>
      <c r="Y82" s="30"/>
      <c r="Z82" s="30"/>
      <c r="AA82" s="30"/>
      <c r="AB82" s="3"/>
    </row>
    <row r="83" spans="1:28" s="13" customFormat="1" ht="19.5" thickBot="1" x14ac:dyDescent="0.3">
      <c r="A83" s="11"/>
      <c r="B83" s="11"/>
      <c r="C83" s="11"/>
      <c r="D83" s="79"/>
      <c r="E83" s="80" t="s">
        <v>111</v>
      </c>
      <c r="F83" s="81">
        <f t="shared" ref="F83:S83" ca="1" si="14">IF(F82&gt;0,F82/$T$82,0)</f>
        <v>4.0389931364418569E-2</v>
      </c>
      <c r="G83" s="82">
        <f t="shared" ca="1" si="14"/>
        <v>8.3217666880661869E-3</v>
      </c>
      <c r="H83" s="82">
        <f t="shared" ca="1" si="14"/>
        <v>0</v>
      </c>
      <c r="I83" s="82">
        <f t="shared" ca="1" si="14"/>
        <v>0.89670707075345979</v>
      </c>
      <c r="J83" s="82">
        <f t="shared" ca="1" si="14"/>
        <v>5.458123119405546E-2</v>
      </c>
      <c r="K83" s="82">
        <f t="shared" ca="1" si="14"/>
        <v>0</v>
      </c>
      <c r="L83" s="83">
        <f t="shared" ca="1" si="14"/>
        <v>0</v>
      </c>
      <c r="M83" s="81">
        <f t="shared" ca="1" si="14"/>
        <v>0.16935777373549826</v>
      </c>
      <c r="N83" s="82">
        <f t="shared" ca="1" si="14"/>
        <v>0</v>
      </c>
      <c r="O83" s="82">
        <f t="shared" ca="1" si="14"/>
        <v>2.8433460287761381E-2</v>
      </c>
      <c r="P83" s="82">
        <f t="shared" ca="1" si="14"/>
        <v>0</v>
      </c>
      <c r="Q83" s="82">
        <f t="shared" ca="1" si="14"/>
        <v>0.34752284364718544</v>
      </c>
      <c r="R83" s="82">
        <f t="shared" ca="1" si="14"/>
        <v>7.7691726698423141E-2</v>
      </c>
      <c r="S83" s="83">
        <f t="shared" ca="1" si="14"/>
        <v>0.37699419563113179</v>
      </c>
      <c r="T83" s="84">
        <f ca="1">SUM(F83:R83)/2</f>
        <v>0.81150290218443411</v>
      </c>
      <c r="U83" s="85"/>
      <c r="X83" s="40"/>
      <c r="Y83" s="30"/>
      <c r="Z83" s="30"/>
      <c r="AA83" s="30"/>
      <c r="AB83" s="3"/>
    </row>
    <row r="84" spans="1:28" s="13" customFormat="1" ht="15.75" customHeight="1" x14ac:dyDescent="0.25">
      <c r="A84" s="11"/>
      <c r="B84" s="11"/>
      <c r="C84" s="11"/>
      <c r="W84" s="30"/>
      <c r="X84" s="40"/>
      <c r="Y84" s="30"/>
      <c r="Z84" s="30"/>
      <c r="AA84" s="30"/>
      <c r="AB84" s="3"/>
    </row>
    <row r="85" spans="1:28" ht="15.75" x14ac:dyDescent="0.25">
      <c r="A85" s="1"/>
      <c r="B85" s="1"/>
      <c r="C85" s="1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30"/>
      <c r="Z85" s="30"/>
      <c r="AA85" s="30"/>
      <c r="AB85" s="3"/>
    </row>
    <row r="86" spans="1:28" ht="15.75" x14ac:dyDescent="0.25">
      <c r="A86" s="1"/>
      <c r="B86" s="1"/>
      <c r="C86" s="1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30"/>
      <c r="Z86" s="30"/>
      <c r="AA86" s="30"/>
      <c r="AB86" s="3"/>
    </row>
    <row r="87" spans="1:28" ht="15.75" x14ac:dyDescent="0.25">
      <c r="Y87" s="30"/>
      <c r="Z87" s="30"/>
      <c r="AA87" s="30"/>
      <c r="AB87" s="3"/>
    </row>
    <row r="90" spans="1:28" x14ac:dyDescent="0.25">
      <c r="A90"/>
      <c r="B90"/>
      <c r="C90"/>
      <c r="W90"/>
    </row>
    <row r="91" spans="1:28" x14ac:dyDescent="0.25">
      <c r="A91"/>
      <c r="B91"/>
      <c r="C91"/>
      <c r="W91"/>
    </row>
    <row r="92" spans="1:28" x14ac:dyDescent="0.25">
      <c r="A92"/>
      <c r="B92"/>
      <c r="C92"/>
      <c r="W92"/>
    </row>
    <row r="93" spans="1:28" x14ac:dyDescent="0.25">
      <c r="A93"/>
      <c r="B93"/>
      <c r="C93"/>
      <c r="W93"/>
    </row>
    <row r="94" spans="1:28" x14ac:dyDescent="0.25">
      <c r="A94"/>
      <c r="B94"/>
      <c r="C94"/>
      <c r="W94"/>
    </row>
    <row r="95" spans="1:28" x14ac:dyDescent="0.25">
      <c r="A95"/>
      <c r="B95"/>
      <c r="C95"/>
      <c r="W95"/>
    </row>
    <row r="96" spans="1:28" x14ac:dyDescent="0.25">
      <c r="A96"/>
      <c r="B96"/>
      <c r="C96"/>
      <c r="W96"/>
    </row>
    <row r="97" spans="1:23" x14ac:dyDescent="0.25">
      <c r="A97"/>
      <c r="B97"/>
      <c r="C97"/>
      <c r="W97"/>
    </row>
    <row r="98" spans="1:23" x14ac:dyDescent="0.25">
      <c r="A98"/>
      <c r="B98"/>
      <c r="C98"/>
      <c r="W98"/>
    </row>
    <row r="99" spans="1:23" x14ac:dyDescent="0.25">
      <c r="A99"/>
      <c r="B99"/>
      <c r="C99"/>
      <c r="W99"/>
    </row>
    <row r="100" spans="1:23" x14ac:dyDescent="0.25">
      <c r="A100"/>
      <c r="B100"/>
      <c r="C100"/>
      <c r="W100"/>
    </row>
    <row r="101" spans="1:23" x14ac:dyDescent="0.25">
      <c r="A101"/>
      <c r="B101"/>
      <c r="C101"/>
      <c r="W101"/>
    </row>
    <row r="102" spans="1:23" x14ac:dyDescent="0.25">
      <c r="A102"/>
      <c r="B102"/>
      <c r="C102"/>
      <c r="W102"/>
    </row>
    <row r="103" spans="1:23" x14ac:dyDescent="0.25">
      <c r="A103"/>
      <c r="B103"/>
      <c r="C103"/>
      <c r="W103"/>
    </row>
    <row r="104" spans="1:23" x14ac:dyDescent="0.25">
      <c r="A104"/>
      <c r="B104"/>
      <c r="C104"/>
      <c r="W104"/>
    </row>
    <row r="105" spans="1:23" x14ac:dyDescent="0.25">
      <c r="A105"/>
      <c r="B105"/>
      <c r="C105"/>
      <c r="W105"/>
    </row>
    <row r="106" spans="1:23" x14ac:dyDescent="0.25">
      <c r="A106"/>
      <c r="B106"/>
      <c r="C106"/>
      <c r="W106"/>
    </row>
    <row r="107" spans="1:23" x14ac:dyDescent="0.25">
      <c r="A107"/>
      <c r="B107"/>
      <c r="C107"/>
      <c r="W107"/>
    </row>
    <row r="108" spans="1:23" x14ac:dyDescent="0.25">
      <c r="A108"/>
      <c r="B108"/>
      <c r="C108"/>
      <c r="W108"/>
    </row>
    <row r="109" spans="1:23" x14ac:dyDescent="0.25">
      <c r="A109"/>
      <c r="B109"/>
      <c r="C109"/>
      <c r="W109"/>
    </row>
    <row r="110" spans="1:23" x14ac:dyDescent="0.25">
      <c r="A110"/>
      <c r="B110"/>
      <c r="C110"/>
      <c r="W110"/>
    </row>
    <row r="113" spans="1:23" x14ac:dyDescent="0.25">
      <c r="A113"/>
      <c r="B113"/>
      <c r="C113"/>
      <c r="W113"/>
    </row>
    <row r="114" spans="1:23" x14ac:dyDescent="0.25">
      <c r="A114"/>
      <c r="B114"/>
      <c r="C114"/>
      <c r="W114"/>
    </row>
    <row r="115" spans="1:23" x14ac:dyDescent="0.25">
      <c r="A115"/>
      <c r="B115"/>
      <c r="C115"/>
      <c r="W115"/>
    </row>
    <row r="116" spans="1:23" x14ac:dyDescent="0.25">
      <c r="A116"/>
      <c r="B116"/>
      <c r="C116"/>
      <c r="W116"/>
    </row>
    <row r="117" spans="1:23" x14ac:dyDescent="0.25">
      <c r="A117"/>
      <c r="B117"/>
      <c r="C117"/>
      <c r="W117"/>
    </row>
    <row r="118" spans="1:23" x14ac:dyDescent="0.25">
      <c r="A118"/>
      <c r="B118"/>
      <c r="C118"/>
      <c r="W118"/>
    </row>
    <row r="119" spans="1:23" x14ac:dyDescent="0.25">
      <c r="A119"/>
      <c r="B119"/>
      <c r="C119"/>
      <c r="W119"/>
    </row>
    <row r="120" spans="1:23" x14ac:dyDescent="0.25">
      <c r="A120"/>
      <c r="B120"/>
      <c r="C120"/>
      <c r="W120"/>
    </row>
    <row r="121" spans="1:23" x14ac:dyDescent="0.25">
      <c r="A121"/>
      <c r="B121"/>
      <c r="C121"/>
      <c r="W121"/>
    </row>
    <row r="122" spans="1:23" x14ac:dyDescent="0.25">
      <c r="A122"/>
      <c r="B122"/>
      <c r="C122"/>
      <c r="W122"/>
    </row>
    <row r="123" spans="1:23" x14ac:dyDescent="0.25">
      <c r="A123"/>
      <c r="B123"/>
      <c r="C123"/>
      <c r="W123"/>
    </row>
    <row r="124" spans="1:23" x14ac:dyDescent="0.25">
      <c r="A124"/>
      <c r="B124"/>
      <c r="C124"/>
      <c r="W124"/>
    </row>
    <row r="125" spans="1:23" x14ac:dyDescent="0.25">
      <c r="A125"/>
      <c r="B125"/>
      <c r="C125"/>
      <c r="W125"/>
    </row>
  </sheetData>
  <mergeCells count="25">
    <mergeCell ref="K2:O2"/>
    <mergeCell ref="S2:T2"/>
    <mergeCell ref="U2:W2"/>
    <mergeCell ref="D4:F6"/>
    <mergeCell ref="G4:G6"/>
    <mergeCell ref="H4:J4"/>
    <mergeCell ref="K4:N4"/>
    <mergeCell ref="O4:R4"/>
    <mergeCell ref="S4:W4"/>
    <mergeCell ref="H5:H6"/>
    <mergeCell ref="T5:V5"/>
    <mergeCell ref="W5:W6"/>
    <mergeCell ref="I5:I6"/>
    <mergeCell ref="J5:J6"/>
    <mergeCell ref="K5:K6"/>
    <mergeCell ref="L5:L6"/>
    <mergeCell ref="M5:M6"/>
    <mergeCell ref="N5:N6"/>
    <mergeCell ref="D73:E73"/>
    <mergeCell ref="F73:L73"/>
    <mergeCell ref="M73:S73"/>
    <mergeCell ref="O5:O6"/>
    <mergeCell ref="P5:P6"/>
    <mergeCell ref="Q5:R5"/>
    <mergeCell ref="S5:S6"/>
  </mergeCells>
  <printOptions horizontalCentered="1"/>
  <pageMargins left="0.11811023622047245" right="0.11811023622047245" top="0.39370078740157483" bottom="0.39370078740157483" header="0.31496062992125984" footer="0.31496062992125984"/>
  <pageSetup paperSize="9" scale="62" orientation="landscape" r:id="rId1"/>
  <headerFooter>
    <oddFooter>&amp;L&amp;D&amp;C&amp;Z&amp;F&amp;R&amp;T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55"/>
  <sheetViews>
    <sheetView showGridLines="0" zoomScale="73" zoomScaleNormal="73" zoomScalePageLayoutView="73" workbookViewId="0">
      <pane xSplit="7" ySplit="7" topLeftCell="H9" activePane="bottomRight" state="frozen"/>
      <selection pane="topRight" activeCell="H1" sqref="H1"/>
      <selection pane="bottomLeft" activeCell="A8" sqref="A8"/>
      <selection pane="bottomRight" activeCell="Q25" sqref="Q25"/>
    </sheetView>
  </sheetViews>
  <sheetFormatPr defaultRowHeight="15" x14ac:dyDescent="0.25"/>
  <cols>
    <col min="1" max="3" width="2.28515625" style="86" customWidth="1"/>
    <col min="4" max="4" width="11.7109375" customWidth="1"/>
    <col min="5" max="5" width="10" customWidth="1"/>
    <col min="6" max="14" width="12.5703125" customWidth="1"/>
    <col min="15" max="15" width="13.5703125" customWidth="1"/>
    <col min="16" max="16" width="15.140625" customWidth="1"/>
    <col min="17" max="22" width="12.5703125" customWidth="1"/>
    <col min="23" max="23" width="12.5703125" style="3" customWidth="1"/>
    <col min="24" max="24" width="12.5703125" customWidth="1"/>
    <col min="26" max="26" width="2.28515625" customWidth="1"/>
    <col min="27" max="27" width="12.42578125" customWidth="1"/>
  </cols>
  <sheetData>
    <row r="1" spans="1:28" s="3" customFormat="1" x14ac:dyDescent="0.25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8" ht="29.25" customHeight="1" x14ac:dyDescent="0.35">
      <c r="A2" s="1"/>
      <c r="B2" s="1"/>
      <c r="C2" s="1"/>
      <c r="D2" s="4" t="s">
        <v>0</v>
      </c>
      <c r="G2" s="5"/>
      <c r="K2" s="98" t="s">
        <v>1</v>
      </c>
      <c r="L2" s="98"/>
      <c r="M2" s="98"/>
      <c r="N2" s="98"/>
      <c r="O2" s="98"/>
      <c r="P2" s="6"/>
      <c r="Q2" s="7" t="s">
        <v>2</v>
      </c>
      <c r="R2" s="6"/>
      <c r="S2" s="99" t="s">
        <v>3</v>
      </c>
      <c r="T2" s="100"/>
      <c r="U2" s="101">
        <v>42369</v>
      </c>
      <c r="V2" s="101"/>
      <c r="W2" s="102"/>
      <c r="X2" s="2"/>
      <c r="AB2" s="3"/>
    </row>
    <row r="3" spans="1:28" ht="29.25" customHeight="1" x14ac:dyDescent="0.35">
      <c r="A3" s="1"/>
      <c r="B3" s="1"/>
      <c r="C3" s="1"/>
      <c r="D3" s="8"/>
      <c r="G3" s="5"/>
      <c r="H3" s="5"/>
      <c r="I3" s="5"/>
      <c r="J3" s="9"/>
      <c r="K3" s="9"/>
      <c r="L3" s="9"/>
      <c r="M3" s="9"/>
      <c r="N3" s="9"/>
      <c r="O3" s="9"/>
      <c r="P3" s="9"/>
      <c r="Q3" s="9"/>
      <c r="R3" s="9"/>
      <c r="S3" s="10">
        <v>15</v>
      </c>
      <c r="T3" s="10">
        <v>16</v>
      </c>
      <c r="U3" s="10">
        <v>17</v>
      </c>
      <c r="V3" s="10"/>
      <c r="X3" s="2"/>
      <c r="AB3" s="3"/>
    </row>
    <row r="4" spans="1:28" ht="15.75" customHeight="1" x14ac:dyDescent="0.25">
      <c r="A4" s="1"/>
      <c r="B4" s="1"/>
      <c r="C4" s="1"/>
      <c r="D4" s="103" t="s">
        <v>4</v>
      </c>
      <c r="E4" s="104"/>
      <c r="F4" s="105"/>
      <c r="G4" s="112" t="s">
        <v>5</v>
      </c>
      <c r="H4" s="115" t="s">
        <v>6</v>
      </c>
      <c r="I4" s="116"/>
      <c r="J4" s="117"/>
      <c r="K4" s="118" t="s">
        <v>7</v>
      </c>
      <c r="L4" s="119"/>
      <c r="M4" s="119"/>
      <c r="N4" s="120"/>
      <c r="O4" s="121" t="s">
        <v>8</v>
      </c>
      <c r="P4" s="122"/>
      <c r="Q4" s="122"/>
      <c r="R4" s="123"/>
      <c r="S4" s="121" t="s">
        <v>9</v>
      </c>
      <c r="T4" s="122"/>
      <c r="U4" s="122"/>
      <c r="V4" s="122"/>
      <c r="W4" s="123"/>
      <c r="X4" s="2"/>
      <c r="AB4" s="3"/>
    </row>
    <row r="5" spans="1:28" s="13" customFormat="1" ht="18" customHeight="1" x14ac:dyDescent="0.25">
      <c r="A5" s="11"/>
      <c r="B5" s="11"/>
      <c r="C5" s="11"/>
      <c r="D5" s="106"/>
      <c r="E5" s="107"/>
      <c r="F5" s="108"/>
      <c r="G5" s="113"/>
      <c r="H5" s="87" t="s">
        <v>10</v>
      </c>
      <c r="I5" s="87" t="s">
        <v>11</v>
      </c>
      <c r="J5" s="87" t="s">
        <v>12</v>
      </c>
      <c r="K5" s="87" t="s">
        <v>13</v>
      </c>
      <c r="L5" s="87" t="s">
        <v>14</v>
      </c>
      <c r="M5" s="87" t="s">
        <v>15</v>
      </c>
      <c r="N5" s="87" t="s">
        <v>16</v>
      </c>
      <c r="O5" s="87" t="s">
        <v>17</v>
      </c>
      <c r="P5" s="87" t="s">
        <v>18</v>
      </c>
      <c r="Q5" s="94" t="s">
        <v>19</v>
      </c>
      <c r="R5" s="95"/>
      <c r="S5" s="96" t="s">
        <v>20</v>
      </c>
      <c r="T5" s="121" t="s">
        <v>21</v>
      </c>
      <c r="U5" s="122"/>
      <c r="V5" s="123"/>
      <c r="W5" s="96" t="s">
        <v>22</v>
      </c>
      <c r="X5" s="12"/>
      <c r="AB5" s="3"/>
    </row>
    <row r="6" spans="1:28" s="13" customFormat="1" ht="18" customHeight="1" x14ac:dyDescent="0.25">
      <c r="A6" s="11"/>
      <c r="B6" s="11"/>
      <c r="C6" s="11"/>
      <c r="D6" s="109"/>
      <c r="E6" s="110"/>
      <c r="F6" s="111"/>
      <c r="G6" s="114"/>
      <c r="H6" s="88"/>
      <c r="I6" s="88"/>
      <c r="J6" s="88"/>
      <c r="K6" s="88"/>
      <c r="L6" s="88"/>
      <c r="M6" s="88"/>
      <c r="N6" s="88"/>
      <c r="O6" s="88"/>
      <c r="P6" s="88"/>
      <c r="Q6" s="14" t="s">
        <v>23</v>
      </c>
      <c r="R6" s="14" t="s">
        <v>24</v>
      </c>
      <c r="S6" s="97"/>
      <c r="T6" s="15" t="s">
        <v>25</v>
      </c>
      <c r="U6" s="15" t="s">
        <v>26</v>
      </c>
      <c r="V6" s="15" t="s">
        <v>27</v>
      </c>
      <c r="W6" s="97"/>
      <c r="X6" s="12"/>
      <c r="AB6" s="3"/>
    </row>
    <row r="7" spans="1:28" s="13" customFormat="1" ht="8.25" customHeight="1" x14ac:dyDescent="0.25">
      <c r="A7" s="11"/>
      <c r="B7" s="11"/>
      <c r="C7" s="11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2"/>
      <c r="AB7" s="3"/>
    </row>
    <row r="8" spans="1:28" s="30" customFormat="1" ht="18.75" customHeight="1" x14ac:dyDescent="0.25">
      <c r="A8" s="11" t="str">
        <f t="shared" ref="A8:A46" si="0">CONCATENATE(D8,G8)</f>
        <v>BNDES AUTOMÁTICOALFA</v>
      </c>
      <c r="B8" s="11" t="str">
        <f t="shared" ref="B8:B57" si="1">CONCATENATE(D8,O8)</f>
        <v>BNDES AUTOMÁTICOTJLP</v>
      </c>
      <c r="C8" s="11">
        <v>1</v>
      </c>
      <c r="D8" s="17" t="s">
        <v>28</v>
      </c>
      <c r="E8" s="17"/>
      <c r="F8" s="18" t="s">
        <v>34</v>
      </c>
      <c r="G8" s="19" t="s">
        <v>35</v>
      </c>
      <c r="H8" s="20">
        <v>39707</v>
      </c>
      <c r="I8" s="20">
        <v>40497</v>
      </c>
      <c r="J8" s="20">
        <v>42658</v>
      </c>
      <c r="K8" s="21">
        <v>2674</v>
      </c>
      <c r="L8" s="22">
        <v>4647.99899</v>
      </c>
      <c r="M8" s="23"/>
      <c r="N8" s="22">
        <v>0</v>
      </c>
      <c r="O8" s="24" t="s">
        <v>31</v>
      </c>
      <c r="P8" s="25" t="s">
        <v>116</v>
      </c>
      <c r="Q8" s="26">
        <v>22</v>
      </c>
      <c r="R8" s="26" t="s">
        <v>37</v>
      </c>
      <c r="S8" s="27">
        <v>1.4770000000000001</v>
      </c>
      <c r="T8" s="27">
        <v>372.95896999999997</v>
      </c>
      <c r="U8" s="27">
        <v>0</v>
      </c>
      <c r="V8" s="28">
        <f>U8+T8</f>
        <v>372.95896999999997</v>
      </c>
      <c r="W8" s="29">
        <f>U8+T8+S8</f>
        <v>374.43596999999994</v>
      </c>
      <c r="X8" s="12"/>
      <c r="AB8" s="3"/>
    </row>
    <row r="9" spans="1:28" s="30" customFormat="1" ht="18.75" customHeight="1" x14ac:dyDescent="0.25">
      <c r="A9" s="11" t="str">
        <f t="shared" si="0"/>
        <v>BNDES AUTOMÁTICOIBBA</v>
      </c>
      <c r="B9" s="11" t="str">
        <f t="shared" si="1"/>
        <v>BNDES AUTOMÁTICOTJLP</v>
      </c>
      <c r="C9" s="11">
        <v>2</v>
      </c>
      <c r="D9" s="17" t="s">
        <v>28</v>
      </c>
      <c r="E9" s="17"/>
      <c r="F9" s="18" t="s">
        <v>48</v>
      </c>
      <c r="G9" s="19" t="s">
        <v>30</v>
      </c>
      <c r="H9" s="20">
        <v>40646</v>
      </c>
      <c r="I9" s="20">
        <v>41136</v>
      </c>
      <c r="J9" s="20">
        <v>44301</v>
      </c>
      <c r="K9" s="21">
        <v>3409.4724900000001</v>
      </c>
      <c r="L9" s="31">
        <v>3269.1310600000002</v>
      </c>
      <c r="M9" s="23"/>
      <c r="N9" s="22">
        <v>0</v>
      </c>
      <c r="O9" s="24" t="s">
        <v>31</v>
      </c>
      <c r="P9" s="25" t="s">
        <v>117</v>
      </c>
      <c r="Q9" s="26">
        <v>14</v>
      </c>
      <c r="R9" s="26" t="s">
        <v>50</v>
      </c>
      <c r="S9" s="27">
        <v>8.6073599999999999</v>
      </c>
      <c r="T9" s="27">
        <v>374.97897999999998</v>
      </c>
      <c r="U9" s="27">
        <v>1624.9089199999999</v>
      </c>
      <c r="V9" s="28">
        <f>U9+T9</f>
        <v>1999.8878999999997</v>
      </c>
      <c r="W9" s="29">
        <f>U9+T9+S9</f>
        <v>2008.4952599999997</v>
      </c>
      <c r="X9" s="12"/>
      <c r="AB9" s="3"/>
    </row>
    <row r="10" spans="1:28" s="30" customFormat="1" ht="18.75" customHeight="1" x14ac:dyDescent="0.25">
      <c r="A10" s="11" t="str">
        <f t="shared" si="0"/>
        <v>BNDES AUTOMÁTICOIBBA</v>
      </c>
      <c r="B10" s="11" t="str">
        <f t="shared" si="1"/>
        <v>BNDES AUTOMÁTICOUSD</v>
      </c>
      <c r="C10" s="11">
        <v>3</v>
      </c>
      <c r="D10" s="17" t="s">
        <v>28</v>
      </c>
      <c r="E10" s="17"/>
      <c r="F10" s="18" t="s">
        <v>51</v>
      </c>
      <c r="G10" s="19" t="s">
        <v>30</v>
      </c>
      <c r="H10" s="20">
        <v>40646</v>
      </c>
      <c r="I10" s="20">
        <v>41136</v>
      </c>
      <c r="J10" s="20">
        <v>44301</v>
      </c>
      <c r="K10" s="21">
        <v>852.36811999999998</v>
      </c>
      <c r="L10" s="31">
        <v>817.28277000000003</v>
      </c>
      <c r="M10" s="23"/>
      <c r="N10" s="22">
        <v>0</v>
      </c>
      <c r="O10" s="24" t="s">
        <v>52</v>
      </c>
      <c r="P10" s="25" t="s">
        <v>118</v>
      </c>
      <c r="Q10" s="26">
        <v>14</v>
      </c>
      <c r="R10" s="26" t="s">
        <v>50</v>
      </c>
      <c r="S10" s="27">
        <v>3.5718200000000002</v>
      </c>
      <c r="T10" s="27">
        <v>210.70539000000002</v>
      </c>
      <c r="U10" s="27">
        <v>913.05667000000005</v>
      </c>
      <c r="V10" s="28">
        <f>U10+T10</f>
        <v>1123.76206</v>
      </c>
      <c r="W10" s="29">
        <f>U10+T10+S10</f>
        <v>1127.3338799999999</v>
      </c>
      <c r="X10" s="12"/>
      <c r="AB10" s="3"/>
    </row>
    <row r="11" spans="1:28" s="30" customFormat="1" ht="18.75" customHeight="1" x14ac:dyDescent="0.25">
      <c r="A11" s="11" t="str">
        <f t="shared" si="0"/>
        <v>BNDES FINAMEALFA</v>
      </c>
      <c r="B11" s="11" t="str">
        <f t="shared" si="1"/>
        <v>BNDES FINAMETX FIXA</v>
      </c>
      <c r="C11" s="11">
        <v>4</v>
      </c>
      <c r="D11" s="17" t="s">
        <v>38</v>
      </c>
      <c r="E11" s="17"/>
      <c r="F11" s="18" t="s">
        <v>54</v>
      </c>
      <c r="G11" s="19" t="s">
        <v>35</v>
      </c>
      <c r="H11" s="20">
        <v>40743</v>
      </c>
      <c r="I11" s="20">
        <v>40983</v>
      </c>
      <c r="J11" s="20">
        <v>42597</v>
      </c>
      <c r="K11" s="21">
        <v>82.6</v>
      </c>
      <c r="L11" s="31">
        <v>82.6</v>
      </c>
      <c r="M11" s="23"/>
      <c r="N11" s="22">
        <v>0</v>
      </c>
      <c r="O11" s="24" t="s">
        <v>40</v>
      </c>
      <c r="P11" s="25" t="s">
        <v>55</v>
      </c>
      <c r="Q11" s="26">
        <v>3</v>
      </c>
      <c r="R11" s="26" t="s">
        <v>56</v>
      </c>
      <c r="S11" s="27">
        <v>5.1900000000000002E-2</v>
      </c>
      <c r="T11" s="27">
        <v>12.237020000000001</v>
      </c>
      <c r="U11" s="27">
        <v>0</v>
      </c>
      <c r="V11" s="28">
        <f>U11+T11</f>
        <v>12.237020000000001</v>
      </c>
      <c r="W11" s="29">
        <f>U11+T11+S11</f>
        <v>12.288920000000001</v>
      </c>
      <c r="X11" s="12"/>
      <c r="AB11" s="3"/>
    </row>
    <row r="12" spans="1:28" s="30" customFormat="1" ht="18.75" customHeight="1" x14ac:dyDescent="0.25">
      <c r="A12" s="11" t="str">
        <f t="shared" si="0"/>
        <v>BNDES FINAMEALFA</v>
      </c>
      <c r="B12" s="11" t="str">
        <f t="shared" si="1"/>
        <v>BNDES FINAMETX FIXA</v>
      </c>
      <c r="C12" s="11">
        <v>5</v>
      </c>
      <c r="D12" s="17" t="s">
        <v>38</v>
      </c>
      <c r="E12" s="33"/>
      <c r="F12" s="18" t="s">
        <v>57</v>
      </c>
      <c r="G12" s="19" t="s">
        <v>35</v>
      </c>
      <c r="H12" s="20">
        <v>40756</v>
      </c>
      <c r="I12" s="20">
        <v>40983</v>
      </c>
      <c r="J12" s="20">
        <v>42597</v>
      </c>
      <c r="K12" s="21">
        <v>92.4</v>
      </c>
      <c r="L12" s="31">
        <v>92.4</v>
      </c>
      <c r="M12" s="23"/>
      <c r="N12" s="22">
        <v>0</v>
      </c>
      <c r="O12" s="24" t="s">
        <v>40</v>
      </c>
      <c r="P12" s="25" t="s">
        <v>55</v>
      </c>
      <c r="Q12" s="26">
        <v>3</v>
      </c>
      <c r="R12" s="26" t="s">
        <v>56</v>
      </c>
      <c r="S12" s="27">
        <v>5.8159999999999996E-2</v>
      </c>
      <c r="T12" s="27">
        <v>13.68892</v>
      </c>
      <c r="U12" s="27">
        <v>0</v>
      </c>
      <c r="V12" s="28">
        <f>U12+T12</f>
        <v>13.68892</v>
      </c>
      <c r="W12" s="29">
        <f>U12+T12+S12</f>
        <v>13.74708</v>
      </c>
      <c r="X12" s="12"/>
      <c r="AB12" s="3"/>
    </row>
    <row r="13" spans="1:28" s="30" customFormat="1" ht="18.75" customHeight="1" x14ac:dyDescent="0.25">
      <c r="A13" s="11" t="str">
        <f t="shared" si="0"/>
        <v>BNDES FINAMEBB</v>
      </c>
      <c r="B13" s="11" t="str">
        <f t="shared" si="1"/>
        <v>BNDES FINAMETX FIXA</v>
      </c>
      <c r="C13" s="11">
        <v>6</v>
      </c>
      <c r="D13" s="17" t="s">
        <v>38</v>
      </c>
      <c r="E13" s="33"/>
      <c r="F13" s="18" t="s">
        <v>58</v>
      </c>
      <c r="G13" s="19" t="s">
        <v>59</v>
      </c>
      <c r="H13" s="20">
        <v>41089</v>
      </c>
      <c r="I13" s="20">
        <v>41866</v>
      </c>
      <c r="J13" s="20">
        <v>44757</v>
      </c>
      <c r="K13" s="21">
        <v>115.2</v>
      </c>
      <c r="L13" s="31">
        <v>115.2</v>
      </c>
      <c r="M13" s="23"/>
      <c r="N13" s="32">
        <f t="shared" ref="N13:N46" si="2">IF(K13-L13&lt;0,0,K13-L13)</f>
        <v>0</v>
      </c>
      <c r="O13" s="24" t="s">
        <v>40</v>
      </c>
      <c r="P13" s="25" t="s">
        <v>46</v>
      </c>
      <c r="Q13" s="26">
        <v>19</v>
      </c>
      <c r="R13" s="26" t="s">
        <v>60</v>
      </c>
      <c r="S13" s="27">
        <v>0.23183000000000001</v>
      </c>
      <c r="T13" s="27">
        <v>14.4</v>
      </c>
      <c r="U13" s="27">
        <v>80.400000000000006</v>
      </c>
      <c r="V13" s="28">
        <f t="shared" ref="V13:V15" si="3">U13+T13</f>
        <v>94.800000000000011</v>
      </c>
      <c r="W13" s="29">
        <f t="shared" ref="W13:W15" si="4">U13+T13+S13</f>
        <v>95.031830000000014</v>
      </c>
      <c r="X13" s="12"/>
      <c r="AB13" s="3"/>
    </row>
    <row r="14" spans="1:28" s="30" customFormat="1" ht="18.75" customHeight="1" x14ac:dyDescent="0.25">
      <c r="A14" s="11" t="str">
        <f t="shared" si="0"/>
        <v>BNDES FINAMEBB</v>
      </c>
      <c r="B14" s="11" t="str">
        <f t="shared" si="1"/>
        <v>BNDES FINAMETX FIXA</v>
      </c>
      <c r="C14" s="11">
        <v>7</v>
      </c>
      <c r="D14" s="17" t="s">
        <v>38</v>
      </c>
      <c r="E14" s="33"/>
      <c r="F14" s="18" t="s">
        <v>61</v>
      </c>
      <c r="G14" s="19" t="s">
        <v>59</v>
      </c>
      <c r="H14" s="20">
        <v>41134</v>
      </c>
      <c r="I14" s="20">
        <v>41897</v>
      </c>
      <c r="J14" s="20">
        <v>44788</v>
      </c>
      <c r="K14" s="21">
        <v>163.68029999999999</v>
      </c>
      <c r="L14" s="31">
        <v>163.68029999999999</v>
      </c>
      <c r="M14" s="23"/>
      <c r="N14" s="32">
        <f t="shared" si="2"/>
        <v>0</v>
      </c>
      <c r="O14" s="24" t="s">
        <v>40</v>
      </c>
      <c r="P14" s="25" t="s">
        <v>46</v>
      </c>
      <c r="Q14" s="26">
        <v>18</v>
      </c>
      <c r="R14" s="26" t="s">
        <v>62</v>
      </c>
      <c r="S14" s="27">
        <v>0.32574000000000003</v>
      </c>
      <c r="T14" s="27">
        <v>20.460039999999999</v>
      </c>
      <c r="U14" s="27">
        <v>115.94025999999999</v>
      </c>
      <c r="V14" s="28">
        <f t="shared" si="3"/>
        <v>136.40029999999999</v>
      </c>
      <c r="W14" s="29">
        <f t="shared" si="4"/>
        <v>136.72603999999998</v>
      </c>
      <c r="X14" s="12"/>
      <c r="AB14" s="3"/>
    </row>
    <row r="15" spans="1:28" s="30" customFormat="1" ht="18.75" customHeight="1" x14ac:dyDescent="0.25">
      <c r="A15" s="11" t="str">
        <f t="shared" si="0"/>
        <v>BNDES FINAMESANTANDER</v>
      </c>
      <c r="B15" s="11" t="str">
        <f t="shared" si="1"/>
        <v>BNDES FINAMETX FIXA</v>
      </c>
      <c r="C15" s="11">
        <v>8</v>
      </c>
      <c r="D15" s="17" t="s">
        <v>38</v>
      </c>
      <c r="E15" s="33"/>
      <c r="F15" s="18" t="s">
        <v>63</v>
      </c>
      <c r="G15" s="19" t="s">
        <v>64</v>
      </c>
      <c r="H15" s="20">
        <v>41260</v>
      </c>
      <c r="I15" s="20">
        <v>42050</v>
      </c>
      <c r="J15" s="20">
        <v>44941</v>
      </c>
      <c r="K15" s="21">
        <v>170.1378</v>
      </c>
      <c r="L15" s="31">
        <v>170.1378</v>
      </c>
      <c r="M15" s="23"/>
      <c r="N15" s="32">
        <f t="shared" si="2"/>
        <v>0</v>
      </c>
      <c r="O15" s="24" t="s">
        <v>40</v>
      </c>
      <c r="P15" s="25" t="s">
        <v>65</v>
      </c>
      <c r="Q15" s="26">
        <v>21</v>
      </c>
      <c r="R15" s="26" t="s">
        <v>66</v>
      </c>
      <c r="S15" s="27">
        <v>0.16542999999999999</v>
      </c>
      <c r="T15" s="27">
        <v>21.267220000000002</v>
      </c>
      <c r="U15" s="27">
        <v>129.37560999999999</v>
      </c>
      <c r="V15" s="28">
        <f t="shared" si="3"/>
        <v>150.64283</v>
      </c>
      <c r="W15" s="29">
        <f t="shared" si="4"/>
        <v>150.80825999999999</v>
      </c>
      <c r="X15" s="12"/>
      <c r="AB15" s="3"/>
    </row>
    <row r="16" spans="1:28" s="30" customFormat="1" ht="18.75" customHeight="1" x14ac:dyDescent="0.25">
      <c r="A16" s="11" t="str">
        <f t="shared" si="0"/>
        <v>BNDES FINAMESANTANDER</v>
      </c>
      <c r="B16" s="11" t="str">
        <f t="shared" si="1"/>
        <v>BNDES FINAMETX FIXA</v>
      </c>
      <c r="C16" s="11">
        <v>9</v>
      </c>
      <c r="D16" s="17" t="s">
        <v>38</v>
      </c>
      <c r="E16" s="33"/>
      <c r="F16" s="18" t="s">
        <v>67</v>
      </c>
      <c r="G16" s="19" t="s">
        <v>64</v>
      </c>
      <c r="H16" s="20">
        <v>41262</v>
      </c>
      <c r="I16" s="20">
        <v>42050</v>
      </c>
      <c r="J16" s="20">
        <v>44941</v>
      </c>
      <c r="K16" s="21">
        <v>384.14249999999998</v>
      </c>
      <c r="L16" s="31">
        <v>384.09995000000004</v>
      </c>
      <c r="M16" s="23"/>
      <c r="N16" s="32">
        <f t="shared" si="2"/>
        <v>4.2549999999948795E-2</v>
      </c>
      <c r="O16" s="24" t="s">
        <v>40</v>
      </c>
      <c r="P16" s="25" t="s">
        <v>65</v>
      </c>
      <c r="Q16" s="26">
        <v>22</v>
      </c>
      <c r="R16" s="26" t="s">
        <v>68</v>
      </c>
      <c r="S16" s="27">
        <v>0.37374000000000002</v>
      </c>
      <c r="T16" s="27">
        <v>48.012500000000003</v>
      </c>
      <c r="U16" s="27">
        <v>292.07601</v>
      </c>
      <c r="V16" s="28">
        <f>U16+T16</f>
        <v>340.08850999999999</v>
      </c>
      <c r="W16" s="29">
        <f>U16+T16+S16</f>
        <v>340.46224999999998</v>
      </c>
      <c r="X16" s="34"/>
      <c r="AB16" s="3"/>
    </row>
    <row r="17" spans="1:28" s="30" customFormat="1" ht="18.75" customHeight="1" x14ac:dyDescent="0.25">
      <c r="A17" s="11" t="str">
        <f t="shared" si="0"/>
        <v>BNDES FINAMESANTANDER</v>
      </c>
      <c r="B17" s="11" t="str">
        <f t="shared" si="1"/>
        <v>BNDES FINAMETX FIXA</v>
      </c>
      <c r="C17" s="11">
        <v>10</v>
      </c>
      <c r="D17" s="17" t="s">
        <v>38</v>
      </c>
      <c r="E17" s="33"/>
      <c r="F17" s="18" t="s">
        <v>69</v>
      </c>
      <c r="G17" s="19" t="s">
        <v>64</v>
      </c>
      <c r="H17" s="20">
        <v>41309</v>
      </c>
      <c r="I17" s="20">
        <v>42078</v>
      </c>
      <c r="J17" s="20">
        <v>43146</v>
      </c>
      <c r="K17" s="21">
        <v>56.758099999999999</v>
      </c>
      <c r="L17" s="31">
        <v>56.758099999999999</v>
      </c>
      <c r="M17" s="23"/>
      <c r="N17" s="32">
        <f t="shared" si="2"/>
        <v>0</v>
      </c>
      <c r="O17" s="24" t="s">
        <v>40</v>
      </c>
      <c r="P17" s="25" t="s">
        <v>70</v>
      </c>
      <c r="Q17" s="26">
        <v>19</v>
      </c>
      <c r="R17" s="26" t="s">
        <v>47</v>
      </c>
      <c r="S17" s="27">
        <v>5.391E-2</v>
      </c>
      <c r="T17" s="27">
        <v>18.91938</v>
      </c>
      <c r="U17" s="27">
        <v>22.072610000000001</v>
      </c>
      <c r="V17" s="28">
        <f t="shared" ref="V17:V25" si="5">U17+T17</f>
        <v>40.991990000000001</v>
      </c>
      <c r="W17" s="29">
        <f t="shared" ref="W17:W46" si="6">U17+T17+S17</f>
        <v>41.045900000000003</v>
      </c>
      <c r="X17" s="34"/>
      <c r="AB17" s="3"/>
    </row>
    <row r="18" spans="1:28" s="30" customFormat="1" ht="18.75" customHeight="1" x14ac:dyDescent="0.25">
      <c r="A18" s="11" t="str">
        <f t="shared" si="0"/>
        <v>BNDES FINAMESANTANDER</v>
      </c>
      <c r="B18" s="11" t="str">
        <f t="shared" si="1"/>
        <v>BNDES FINAMETX FIXA</v>
      </c>
      <c r="C18" s="11">
        <v>10</v>
      </c>
      <c r="D18" s="17" t="s">
        <v>38</v>
      </c>
      <c r="E18" s="33"/>
      <c r="F18" s="18" t="s">
        <v>71</v>
      </c>
      <c r="G18" s="19" t="s">
        <v>64</v>
      </c>
      <c r="H18" s="20">
        <v>41397</v>
      </c>
      <c r="I18" s="20">
        <v>42170</v>
      </c>
      <c r="J18" s="20">
        <v>43235</v>
      </c>
      <c r="K18" s="21">
        <v>100.8</v>
      </c>
      <c r="L18" s="31">
        <v>100.8</v>
      </c>
      <c r="M18" s="23"/>
      <c r="N18" s="32">
        <f t="shared" si="2"/>
        <v>0</v>
      </c>
      <c r="O18" s="24" t="s">
        <v>40</v>
      </c>
      <c r="P18" s="25" t="s">
        <v>70</v>
      </c>
      <c r="Q18" s="26">
        <v>21</v>
      </c>
      <c r="R18" s="26" t="s">
        <v>56</v>
      </c>
      <c r="S18" s="27">
        <v>0.10679999999999999</v>
      </c>
      <c r="T18" s="27">
        <v>33.6</v>
      </c>
      <c r="U18" s="27">
        <v>47.6</v>
      </c>
      <c r="V18" s="28">
        <f t="shared" si="5"/>
        <v>81.2</v>
      </c>
      <c r="W18" s="29">
        <f t="shared" si="6"/>
        <v>81.30680000000001</v>
      </c>
      <c r="X18" s="34"/>
      <c r="AB18" s="3"/>
    </row>
    <row r="19" spans="1:28" s="30" customFormat="1" ht="18.75" customHeight="1" x14ac:dyDescent="0.25">
      <c r="A19" s="11" t="str">
        <f t="shared" si="0"/>
        <v>BNDES AUTOMÁTICOIBBA</v>
      </c>
      <c r="B19" s="11" t="str">
        <f t="shared" si="1"/>
        <v>BNDES AUTOMÁTICOSELIC</v>
      </c>
      <c r="C19" s="11">
        <v>10</v>
      </c>
      <c r="D19" s="17" t="s">
        <v>28</v>
      </c>
      <c r="E19" s="33"/>
      <c r="F19" s="18" t="s">
        <v>72</v>
      </c>
      <c r="G19" s="19" t="s">
        <v>30</v>
      </c>
      <c r="H19" s="20">
        <v>41428</v>
      </c>
      <c r="I19" s="20">
        <v>42200</v>
      </c>
      <c r="J19" s="20">
        <v>45092</v>
      </c>
      <c r="K19" s="21">
        <v>1500</v>
      </c>
      <c r="L19" s="31">
        <v>1500</v>
      </c>
      <c r="M19" s="23"/>
      <c r="N19" s="32">
        <f t="shared" si="2"/>
        <v>0</v>
      </c>
      <c r="O19" s="24" t="s">
        <v>73</v>
      </c>
      <c r="P19" s="25" t="s">
        <v>119</v>
      </c>
      <c r="Q19" s="26">
        <v>24</v>
      </c>
      <c r="R19" s="26" t="s">
        <v>96</v>
      </c>
      <c r="S19" s="27">
        <v>2.0904600000000002</v>
      </c>
      <c r="T19" s="27">
        <v>230.71359000000001</v>
      </c>
      <c r="U19" s="27">
        <v>1499.63831</v>
      </c>
      <c r="V19" s="28">
        <f t="shared" si="5"/>
        <v>1730.3519000000001</v>
      </c>
      <c r="W19" s="29">
        <f t="shared" si="6"/>
        <v>1732.44236</v>
      </c>
      <c r="X19" s="34"/>
      <c r="AB19" s="3"/>
    </row>
    <row r="20" spans="1:28" s="30" customFormat="1" ht="18.75" customHeight="1" x14ac:dyDescent="0.25">
      <c r="A20" s="11" t="str">
        <f t="shared" si="0"/>
        <v>BNDES AUTOMÁTICOIBBA</v>
      </c>
      <c r="B20" s="11" t="str">
        <f t="shared" si="1"/>
        <v>BNDES AUTOMÁTICOSELIC</v>
      </c>
      <c r="C20" s="11">
        <v>15</v>
      </c>
      <c r="D20" s="17" t="s">
        <v>28</v>
      </c>
      <c r="E20" s="33"/>
      <c r="F20" s="18" t="s">
        <v>75</v>
      </c>
      <c r="G20" s="19" t="s">
        <v>30</v>
      </c>
      <c r="H20" s="20">
        <v>41428</v>
      </c>
      <c r="I20" s="20">
        <v>42200</v>
      </c>
      <c r="J20" s="20">
        <v>45092</v>
      </c>
      <c r="K20" s="21">
        <v>2500</v>
      </c>
      <c r="L20" s="31">
        <v>2500</v>
      </c>
      <c r="M20" s="23"/>
      <c r="N20" s="32">
        <f t="shared" si="2"/>
        <v>0</v>
      </c>
      <c r="O20" s="24" t="s">
        <v>73</v>
      </c>
      <c r="P20" s="25" t="s">
        <v>119</v>
      </c>
      <c r="Q20" s="26">
        <v>24</v>
      </c>
      <c r="R20" s="26" t="s">
        <v>96</v>
      </c>
      <c r="S20" s="27">
        <v>3.4841500000000001</v>
      </c>
      <c r="T20" s="27">
        <v>384.52264000000002</v>
      </c>
      <c r="U20" s="27">
        <v>2499.3971900000001</v>
      </c>
      <c r="V20" s="28">
        <f t="shared" si="5"/>
        <v>2883.9198300000003</v>
      </c>
      <c r="W20" s="29">
        <f t="shared" si="6"/>
        <v>2887.4039800000005</v>
      </c>
      <c r="X20" s="34"/>
      <c r="AB20" s="3"/>
    </row>
    <row r="21" spans="1:28" s="30" customFormat="1" ht="18.75" customHeight="1" x14ac:dyDescent="0.25">
      <c r="A21" s="11" t="str">
        <f t="shared" si="0"/>
        <v>BNDES AUTOMÁTICOIBBA</v>
      </c>
      <c r="B21" s="11" t="str">
        <f t="shared" si="1"/>
        <v>BNDES AUTOMÁTICOTJLP</v>
      </c>
      <c r="C21" s="11">
        <v>16</v>
      </c>
      <c r="D21" s="17" t="s">
        <v>28</v>
      </c>
      <c r="E21" s="33"/>
      <c r="F21" s="18" t="s">
        <v>76</v>
      </c>
      <c r="G21" s="19" t="s">
        <v>30</v>
      </c>
      <c r="H21" s="20">
        <v>41428</v>
      </c>
      <c r="I21" s="20">
        <v>42200</v>
      </c>
      <c r="J21" s="20">
        <v>45092</v>
      </c>
      <c r="K21" s="21">
        <v>6500</v>
      </c>
      <c r="L21" s="31">
        <v>5999.9999900000003</v>
      </c>
      <c r="M21" s="23"/>
      <c r="N21" s="22">
        <v>0</v>
      </c>
      <c r="O21" s="24" t="s">
        <v>31</v>
      </c>
      <c r="P21" s="25" t="s">
        <v>120</v>
      </c>
      <c r="Q21" s="26">
        <v>23</v>
      </c>
      <c r="R21" s="26" t="s">
        <v>50</v>
      </c>
      <c r="S21" s="27">
        <v>23.504960000000001</v>
      </c>
      <c r="T21" s="27">
        <v>752.70656999999994</v>
      </c>
      <c r="U21" s="27">
        <v>4892.59274</v>
      </c>
      <c r="V21" s="28">
        <f t="shared" si="5"/>
        <v>5645.2993100000003</v>
      </c>
      <c r="W21" s="29">
        <f t="shared" si="6"/>
        <v>5668.8042700000005</v>
      </c>
      <c r="X21" s="34"/>
      <c r="AB21" s="3"/>
    </row>
    <row r="22" spans="1:28" s="30" customFormat="1" ht="18.75" customHeight="1" x14ac:dyDescent="0.25">
      <c r="A22" s="11" t="str">
        <f t="shared" si="0"/>
        <v>BNDES FINAMESANTANDER</v>
      </c>
      <c r="B22" s="11" t="str">
        <f t="shared" si="1"/>
        <v>BNDES FINAMETX FIXA</v>
      </c>
      <c r="C22" s="11">
        <v>17</v>
      </c>
      <c r="D22" s="17" t="s">
        <v>38</v>
      </c>
      <c r="E22" s="33"/>
      <c r="F22" s="18" t="s">
        <v>78</v>
      </c>
      <c r="G22" s="19" t="s">
        <v>64</v>
      </c>
      <c r="H22" s="20">
        <v>41488</v>
      </c>
      <c r="I22" s="20">
        <v>42262</v>
      </c>
      <c r="J22" s="20">
        <v>43327</v>
      </c>
      <c r="K22" s="21">
        <v>11.25</v>
      </c>
      <c r="L22" s="31">
        <v>11.25</v>
      </c>
      <c r="M22" s="23"/>
      <c r="N22" s="22">
        <v>0</v>
      </c>
      <c r="O22" s="24" t="s">
        <v>40</v>
      </c>
      <c r="P22" s="25" t="s">
        <v>79</v>
      </c>
      <c r="Q22" s="26">
        <v>20</v>
      </c>
      <c r="R22" s="26" t="s">
        <v>80</v>
      </c>
      <c r="S22" s="27">
        <v>1.5310000000000001E-2</v>
      </c>
      <c r="T22" s="27">
        <v>3.75</v>
      </c>
      <c r="U22" s="27">
        <v>6.25</v>
      </c>
      <c r="V22" s="28">
        <f t="shared" si="5"/>
        <v>10</v>
      </c>
      <c r="W22" s="29">
        <f t="shared" si="6"/>
        <v>10.015309999999999</v>
      </c>
      <c r="X22" s="34"/>
      <c r="AB22" s="3"/>
    </row>
    <row r="23" spans="1:28" s="30" customFormat="1" ht="18.75" customHeight="1" x14ac:dyDescent="0.25">
      <c r="A23" s="11" t="str">
        <f t="shared" si="0"/>
        <v>BNDES FINAMESANTANDER</v>
      </c>
      <c r="B23" s="11" t="str">
        <f t="shared" si="1"/>
        <v>BNDES FINAMETX FIXA</v>
      </c>
      <c r="C23" s="11">
        <v>18</v>
      </c>
      <c r="D23" s="17" t="s">
        <v>38</v>
      </c>
      <c r="E23" s="33"/>
      <c r="F23" s="18" t="s">
        <v>81</v>
      </c>
      <c r="G23" s="19" t="s">
        <v>64</v>
      </c>
      <c r="H23" s="20">
        <v>41397</v>
      </c>
      <c r="I23" s="20">
        <v>42353</v>
      </c>
      <c r="J23" s="20">
        <v>43419</v>
      </c>
      <c r="K23" s="21">
        <v>32.85</v>
      </c>
      <c r="L23" s="31">
        <v>32.85</v>
      </c>
      <c r="M23" s="23"/>
      <c r="N23" s="22">
        <v>0</v>
      </c>
      <c r="O23" s="24" t="s">
        <v>40</v>
      </c>
      <c r="P23" s="25" t="s">
        <v>79</v>
      </c>
      <c r="Q23" s="26">
        <v>23</v>
      </c>
      <c r="R23" s="26" t="s">
        <v>82</v>
      </c>
      <c r="S23" s="27">
        <v>4.8899999999999999E-2</v>
      </c>
      <c r="T23" s="27">
        <v>10.95</v>
      </c>
      <c r="U23" s="27">
        <v>20.987500000000001</v>
      </c>
      <c r="V23" s="28">
        <f t="shared" si="5"/>
        <v>31.9375</v>
      </c>
      <c r="W23" s="29">
        <f t="shared" si="6"/>
        <v>31.9864</v>
      </c>
      <c r="X23" s="34"/>
      <c r="AB23" s="3"/>
    </row>
    <row r="24" spans="1:28" s="30" customFormat="1" ht="18.75" customHeight="1" x14ac:dyDescent="0.25">
      <c r="A24" s="11" t="str">
        <f t="shared" si="0"/>
        <v>BNDES FINAMESANTANDER</v>
      </c>
      <c r="B24" s="11" t="str">
        <f t="shared" si="1"/>
        <v>BNDES FINAMETX FIXA</v>
      </c>
      <c r="C24" s="11">
        <v>19</v>
      </c>
      <c r="D24" s="17" t="s">
        <v>38</v>
      </c>
      <c r="E24" s="33"/>
      <c r="F24" s="18" t="s">
        <v>83</v>
      </c>
      <c r="G24" s="19" t="s">
        <v>64</v>
      </c>
      <c r="H24" s="20">
        <v>41586</v>
      </c>
      <c r="I24" s="20">
        <v>42353</v>
      </c>
      <c r="J24" s="20">
        <v>45245</v>
      </c>
      <c r="K24" s="21">
        <v>319.5</v>
      </c>
      <c r="L24" s="31">
        <v>319.5</v>
      </c>
      <c r="M24" s="23"/>
      <c r="N24" s="32">
        <f t="shared" si="2"/>
        <v>0</v>
      </c>
      <c r="O24" s="24" t="s">
        <v>40</v>
      </c>
      <c r="P24" s="25" t="s">
        <v>79</v>
      </c>
      <c r="Q24" s="26">
        <v>22</v>
      </c>
      <c r="R24" s="26" t="s">
        <v>68</v>
      </c>
      <c r="S24" s="27">
        <v>0.48388999999999999</v>
      </c>
      <c r="T24" s="27">
        <v>39.9375</v>
      </c>
      <c r="U24" s="27">
        <v>276.23437000000001</v>
      </c>
      <c r="V24" s="28">
        <f t="shared" si="5"/>
        <v>316.17187000000001</v>
      </c>
      <c r="W24" s="29">
        <f t="shared" si="6"/>
        <v>316.65575999999999</v>
      </c>
      <c r="X24" s="34"/>
      <c r="AB24" s="3"/>
    </row>
    <row r="25" spans="1:28" s="30" customFormat="1" ht="18.75" customHeight="1" x14ac:dyDescent="0.25">
      <c r="A25" s="11" t="str">
        <f t="shared" si="0"/>
        <v>BNDES FINAMESANTANDER</v>
      </c>
      <c r="B25" s="11" t="str">
        <f t="shared" si="1"/>
        <v>BNDES FINAMETX FIXA</v>
      </c>
      <c r="C25" s="11">
        <v>20</v>
      </c>
      <c r="D25" s="17" t="s">
        <v>38</v>
      </c>
      <c r="E25" s="33"/>
      <c r="F25" s="18" t="s">
        <v>84</v>
      </c>
      <c r="G25" s="19" t="s">
        <v>64</v>
      </c>
      <c r="H25" s="20">
        <v>41628</v>
      </c>
      <c r="I25" s="20">
        <v>42415</v>
      </c>
      <c r="J25" s="20">
        <v>43480</v>
      </c>
      <c r="K25" s="21">
        <v>135.76316</v>
      </c>
      <c r="L25" s="31">
        <v>135.76316</v>
      </c>
      <c r="M25" s="23"/>
      <c r="N25" s="32">
        <f t="shared" si="2"/>
        <v>0</v>
      </c>
      <c r="O25" s="24" t="s">
        <v>40</v>
      </c>
      <c r="P25" s="25" t="s">
        <v>79</v>
      </c>
      <c r="Q25" s="26">
        <v>22</v>
      </c>
      <c r="R25" s="26" t="s">
        <v>42</v>
      </c>
      <c r="S25" s="27">
        <v>1.0027600000000001</v>
      </c>
      <c r="T25" s="27">
        <v>41.48319</v>
      </c>
      <c r="U25" s="27">
        <v>94.279970000000006</v>
      </c>
      <c r="V25" s="28">
        <f t="shared" si="5"/>
        <v>135.76316</v>
      </c>
      <c r="W25" s="29">
        <f t="shared" si="6"/>
        <v>136.76591999999999</v>
      </c>
      <c r="X25" s="34"/>
      <c r="AB25" s="3"/>
    </row>
    <row r="26" spans="1:28" s="30" customFormat="1" ht="18.75" customHeight="1" x14ac:dyDescent="0.25">
      <c r="A26" s="11" t="str">
        <f t="shared" si="0"/>
        <v>BNDES FINAMESANTANDER</v>
      </c>
      <c r="B26" s="11" t="str">
        <f t="shared" si="1"/>
        <v>BNDES FINAMETX FIXA</v>
      </c>
      <c r="C26" s="11">
        <v>21</v>
      </c>
      <c r="D26" s="17" t="s">
        <v>38</v>
      </c>
      <c r="E26" s="33"/>
      <c r="F26" s="18" t="s">
        <v>85</v>
      </c>
      <c r="G26" s="19" t="s">
        <v>64</v>
      </c>
      <c r="H26" s="20">
        <v>41722</v>
      </c>
      <c r="I26" s="20">
        <v>42505</v>
      </c>
      <c r="J26" s="20">
        <v>43570</v>
      </c>
      <c r="K26" s="21">
        <v>150.50839999999999</v>
      </c>
      <c r="L26" s="31">
        <v>150.50826000000001</v>
      </c>
      <c r="M26" s="23"/>
      <c r="N26" s="32">
        <f t="shared" si="2"/>
        <v>1.3999999998759449E-4</v>
      </c>
      <c r="O26" s="24" t="s">
        <v>40</v>
      </c>
      <c r="P26" s="25" t="s">
        <v>86</v>
      </c>
      <c r="Q26" s="26">
        <v>23</v>
      </c>
      <c r="R26" s="26" t="s">
        <v>82</v>
      </c>
      <c r="S26" s="27">
        <v>1.9827000000000001</v>
      </c>
      <c r="T26" s="27">
        <v>33.446280000000002</v>
      </c>
      <c r="U26" s="27">
        <v>117.06197999999999</v>
      </c>
      <c r="V26" s="28">
        <f>U26+T26</f>
        <v>150.50826000000001</v>
      </c>
      <c r="W26" s="29">
        <f t="shared" si="6"/>
        <v>152.49096</v>
      </c>
      <c r="X26" s="34"/>
      <c r="AB26" s="3"/>
    </row>
    <row r="27" spans="1:28" s="30" customFormat="1" ht="18.75" customHeight="1" x14ac:dyDescent="0.25">
      <c r="A27" s="11" t="str">
        <f t="shared" si="0"/>
        <v>BNDES FINAMESANTANDER</v>
      </c>
      <c r="B27" s="11" t="str">
        <f t="shared" si="1"/>
        <v>BNDES FINAMETX FIXA</v>
      </c>
      <c r="C27" s="11">
        <v>21</v>
      </c>
      <c r="D27" s="17" t="s">
        <v>38</v>
      </c>
      <c r="E27" s="33"/>
      <c r="F27" s="18" t="s">
        <v>87</v>
      </c>
      <c r="G27" s="19" t="s">
        <v>64</v>
      </c>
      <c r="H27" s="20">
        <v>41684</v>
      </c>
      <c r="I27" s="20">
        <v>42444</v>
      </c>
      <c r="J27" s="20">
        <v>45337</v>
      </c>
      <c r="K27" s="21">
        <v>124.59819999999999</v>
      </c>
      <c r="L27" s="31">
        <v>124.59819999999999</v>
      </c>
      <c r="M27" s="23"/>
      <c r="N27" s="32">
        <f t="shared" si="2"/>
        <v>0</v>
      </c>
      <c r="O27" s="24" t="s">
        <v>40</v>
      </c>
      <c r="P27" s="25" t="s">
        <v>86</v>
      </c>
      <c r="Q27" s="26">
        <v>21</v>
      </c>
      <c r="R27" s="26" t="s">
        <v>66</v>
      </c>
      <c r="S27" s="27">
        <v>0.89881</v>
      </c>
      <c r="T27" s="27">
        <v>12.97898</v>
      </c>
      <c r="U27" s="27">
        <v>111.61922</v>
      </c>
      <c r="V27" s="28">
        <f t="shared" ref="V27:V46" si="7">U27+T27</f>
        <v>124.59819999999999</v>
      </c>
      <c r="W27" s="29">
        <f t="shared" si="6"/>
        <v>125.49700999999999</v>
      </c>
      <c r="X27" s="34"/>
      <c r="AB27" s="3"/>
    </row>
    <row r="28" spans="1:28" s="30" customFormat="1" ht="18.75" customHeight="1" x14ac:dyDescent="0.25">
      <c r="A28" s="11" t="str">
        <f t="shared" si="0"/>
        <v>BNDES FINAMESANTANDER</v>
      </c>
      <c r="B28" s="11" t="str">
        <f t="shared" si="1"/>
        <v>BNDES FINAMETX FIXA</v>
      </c>
      <c r="C28" s="11">
        <v>22</v>
      </c>
      <c r="D28" s="17" t="s">
        <v>38</v>
      </c>
      <c r="E28" s="33"/>
      <c r="F28" s="18" t="s">
        <v>88</v>
      </c>
      <c r="G28" s="19" t="s">
        <v>64</v>
      </c>
      <c r="H28" s="20">
        <v>41745</v>
      </c>
      <c r="I28" s="20">
        <v>42536</v>
      </c>
      <c r="J28" s="20">
        <v>43600</v>
      </c>
      <c r="K28" s="21">
        <v>133.84979999999999</v>
      </c>
      <c r="L28" s="31">
        <v>66.943799999999996</v>
      </c>
      <c r="M28" s="23"/>
      <c r="N28" s="32">
        <f t="shared" si="2"/>
        <v>66.905999999999992</v>
      </c>
      <c r="O28" s="24" t="s">
        <v>40</v>
      </c>
      <c r="P28" s="25" t="s">
        <v>86</v>
      </c>
      <c r="Q28" s="26">
        <v>25</v>
      </c>
      <c r="R28" s="26" t="s">
        <v>89</v>
      </c>
      <c r="S28" s="27">
        <v>0.48272999999999999</v>
      </c>
      <c r="T28" s="27">
        <v>13.01685</v>
      </c>
      <c r="U28" s="27">
        <v>53.926949999999998</v>
      </c>
      <c r="V28" s="28">
        <f t="shared" si="7"/>
        <v>66.943799999999996</v>
      </c>
      <c r="W28" s="29">
        <f t="shared" si="6"/>
        <v>67.42653</v>
      </c>
      <c r="X28" s="34"/>
      <c r="AB28" s="3"/>
    </row>
    <row r="29" spans="1:28" s="30" customFormat="1" ht="18.75" customHeight="1" x14ac:dyDescent="0.25">
      <c r="A29" s="11" t="str">
        <f t="shared" si="0"/>
        <v>BNDES FINAMESANTANDER</v>
      </c>
      <c r="B29" s="11" t="str">
        <f t="shared" si="1"/>
        <v>BNDES FINAMETX FIXA</v>
      </c>
      <c r="C29" s="11">
        <v>23</v>
      </c>
      <c r="D29" s="17" t="s">
        <v>38</v>
      </c>
      <c r="E29" s="33"/>
      <c r="F29" s="18" t="s">
        <v>121</v>
      </c>
      <c r="G29" s="19" t="s">
        <v>64</v>
      </c>
      <c r="H29" s="20">
        <v>41948</v>
      </c>
      <c r="I29" s="20">
        <v>42719</v>
      </c>
      <c r="J29" s="20">
        <v>43784</v>
      </c>
      <c r="K29" s="21">
        <v>169.99989000000002</v>
      </c>
      <c r="L29" s="31">
        <v>169.99989000000002</v>
      </c>
      <c r="M29" s="23"/>
      <c r="N29" s="32">
        <f t="shared" si="2"/>
        <v>0</v>
      </c>
      <c r="O29" s="24" t="s">
        <v>40</v>
      </c>
      <c r="P29" s="25" t="s">
        <v>86</v>
      </c>
      <c r="Q29" s="26">
        <v>22</v>
      </c>
      <c r="R29" s="26" t="s">
        <v>42</v>
      </c>
      <c r="S29" s="27">
        <v>0.82411999999999996</v>
      </c>
      <c r="T29" s="27">
        <v>4.7222200000000001</v>
      </c>
      <c r="U29" s="27">
        <v>165.27767</v>
      </c>
      <c r="V29" s="28">
        <f t="shared" si="7"/>
        <v>169.99988999999999</v>
      </c>
      <c r="W29" s="29">
        <f t="shared" si="6"/>
        <v>170.82400999999999</v>
      </c>
      <c r="X29" s="34"/>
      <c r="AB29" s="3"/>
    </row>
    <row r="30" spans="1:28" s="30" customFormat="1" ht="18.75" customHeight="1" x14ac:dyDescent="0.25">
      <c r="A30" s="11" t="str">
        <f t="shared" si="0"/>
        <v>BNDES FINAMESANTANDER</v>
      </c>
      <c r="B30" s="11" t="str">
        <f t="shared" si="1"/>
        <v>BNDES FINAMETX FIXA</v>
      </c>
      <c r="C30" s="11">
        <v>24</v>
      </c>
      <c r="D30" s="17" t="s">
        <v>38</v>
      </c>
      <c r="E30" s="33"/>
      <c r="F30" s="18" t="s">
        <v>90</v>
      </c>
      <c r="G30" s="19" t="s">
        <v>64</v>
      </c>
      <c r="H30" s="20">
        <v>41897</v>
      </c>
      <c r="I30" s="20">
        <v>42689</v>
      </c>
      <c r="J30" s="20">
        <v>43753</v>
      </c>
      <c r="K30" s="21">
        <v>185.56839000000002</v>
      </c>
      <c r="L30" s="31">
        <v>185.56820000000002</v>
      </c>
      <c r="M30" s="23"/>
      <c r="N30" s="32">
        <f t="shared" si="2"/>
        <v>1.9000000000346517E-4</v>
      </c>
      <c r="O30" s="24" t="s">
        <v>40</v>
      </c>
      <c r="P30" s="25" t="s">
        <v>86</v>
      </c>
      <c r="Q30" s="26">
        <v>25</v>
      </c>
      <c r="R30" s="26" t="s">
        <v>89</v>
      </c>
      <c r="S30" s="27">
        <v>2.2953399999999999</v>
      </c>
      <c r="T30" s="27">
        <v>10.309340000000001</v>
      </c>
      <c r="U30" s="27">
        <v>175.25886</v>
      </c>
      <c r="V30" s="28">
        <f t="shared" si="7"/>
        <v>185.56819999999999</v>
      </c>
      <c r="W30" s="29">
        <f t="shared" si="6"/>
        <v>187.86354</v>
      </c>
      <c r="X30" s="34"/>
      <c r="AB30" s="3"/>
    </row>
    <row r="31" spans="1:28" s="30" customFormat="1" ht="18.75" customHeight="1" x14ac:dyDescent="0.25">
      <c r="A31" s="11" t="str">
        <f t="shared" si="0"/>
        <v>BNDES AUTOMÁTICOIBBA</v>
      </c>
      <c r="B31" s="11" t="str">
        <f t="shared" si="1"/>
        <v>BNDES AUTOMÁTICOSELIC</v>
      </c>
      <c r="C31" s="11">
        <v>25</v>
      </c>
      <c r="D31" s="17" t="s">
        <v>28</v>
      </c>
      <c r="E31" s="33"/>
      <c r="F31" s="18" t="s">
        <v>91</v>
      </c>
      <c r="G31" s="19" t="s">
        <v>30</v>
      </c>
      <c r="H31" s="20">
        <v>41890</v>
      </c>
      <c r="I31" s="20">
        <v>42658</v>
      </c>
      <c r="J31" s="20">
        <v>45550</v>
      </c>
      <c r="K31" s="21">
        <v>2139.114</v>
      </c>
      <c r="L31" s="31">
        <v>1678.78935</v>
      </c>
      <c r="M31" s="23"/>
      <c r="N31" s="32">
        <f t="shared" si="2"/>
        <v>460.32465000000002</v>
      </c>
      <c r="O31" s="24" t="s">
        <v>73</v>
      </c>
      <c r="P31" s="25" t="s">
        <v>122</v>
      </c>
      <c r="Q31" s="26">
        <v>22</v>
      </c>
      <c r="R31" s="26" t="s">
        <v>68</v>
      </c>
      <c r="S31" s="27">
        <v>2.19529</v>
      </c>
      <c r="T31" s="27">
        <v>56.483820000000001</v>
      </c>
      <c r="U31" s="27">
        <v>1750.99845</v>
      </c>
      <c r="V31" s="28">
        <f t="shared" si="7"/>
        <v>1807.48227</v>
      </c>
      <c r="W31" s="29">
        <f t="shared" si="6"/>
        <v>1809.6775600000001</v>
      </c>
      <c r="X31" s="34"/>
      <c r="AB31" s="3"/>
    </row>
    <row r="32" spans="1:28" s="30" customFormat="1" ht="18.75" customHeight="1" x14ac:dyDescent="0.25">
      <c r="A32" s="11" t="str">
        <f t="shared" si="0"/>
        <v>BNDES AUTOMÁTICOIBBA</v>
      </c>
      <c r="B32" s="11" t="str">
        <f t="shared" si="1"/>
        <v>BNDES AUTOMÁTICOSELIC</v>
      </c>
      <c r="C32" s="11">
        <v>26</v>
      </c>
      <c r="D32" s="17" t="s">
        <v>28</v>
      </c>
      <c r="E32" s="33"/>
      <c r="F32" s="18" t="s">
        <v>93</v>
      </c>
      <c r="G32" s="19" t="s">
        <v>30</v>
      </c>
      <c r="H32" s="20">
        <v>41890</v>
      </c>
      <c r="I32" s="20">
        <v>42658</v>
      </c>
      <c r="J32" s="20">
        <v>45550</v>
      </c>
      <c r="K32" s="21">
        <v>3565.19</v>
      </c>
      <c r="L32" s="31">
        <v>2797.98225</v>
      </c>
      <c r="M32" s="23"/>
      <c r="N32" s="32">
        <f t="shared" si="2"/>
        <v>767.20775000000003</v>
      </c>
      <c r="O32" s="24" t="s">
        <v>73</v>
      </c>
      <c r="P32" s="25" t="s">
        <v>122</v>
      </c>
      <c r="Q32" s="26">
        <v>22</v>
      </c>
      <c r="R32" s="26" t="s">
        <v>68</v>
      </c>
      <c r="S32" s="27">
        <v>3.1279699999999999</v>
      </c>
      <c r="T32" s="27">
        <v>94.139699999999991</v>
      </c>
      <c r="U32" s="27">
        <v>2918.3307599999998</v>
      </c>
      <c r="V32" s="28">
        <f t="shared" si="7"/>
        <v>3012.47046</v>
      </c>
      <c r="W32" s="29">
        <f t="shared" si="6"/>
        <v>3015.59843</v>
      </c>
      <c r="X32" s="34"/>
      <c r="AB32" s="3"/>
    </row>
    <row r="33" spans="1:28" s="30" customFormat="1" ht="18.75" customHeight="1" x14ac:dyDescent="0.25">
      <c r="A33" s="11" t="str">
        <f t="shared" si="0"/>
        <v>BNDES AUTOMÁTICOIBBA</v>
      </c>
      <c r="B33" s="11" t="str">
        <f t="shared" si="1"/>
        <v>BNDES AUTOMÁTICOTJLP</v>
      </c>
      <c r="C33" s="11">
        <v>27</v>
      </c>
      <c r="D33" s="17" t="s">
        <v>28</v>
      </c>
      <c r="E33" s="33"/>
      <c r="F33" s="18" t="s">
        <v>94</v>
      </c>
      <c r="G33" s="19" t="s">
        <v>30</v>
      </c>
      <c r="H33" s="20">
        <v>41890</v>
      </c>
      <c r="I33" s="20">
        <v>42658</v>
      </c>
      <c r="J33" s="20">
        <v>45550</v>
      </c>
      <c r="K33" s="21">
        <v>8556.4560000000001</v>
      </c>
      <c r="L33" s="31">
        <v>6715.1574000000001</v>
      </c>
      <c r="M33" s="23"/>
      <c r="N33" s="32">
        <f t="shared" si="2"/>
        <v>1841.2986000000001</v>
      </c>
      <c r="O33" s="24" t="s">
        <v>31</v>
      </c>
      <c r="P33" s="25" t="s">
        <v>123</v>
      </c>
      <c r="Q33" s="26">
        <v>24</v>
      </c>
      <c r="R33" s="26" t="s">
        <v>96</v>
      </c>
      <c r="S33" s="27">
        <v>24.48479</v>
      </c>
      <c r="T33" s="27">
        <v>210.41290000000001</v>
      </c>
      <c r="U33" s="27">
        <v>6522.7998299999999</v>
      </c>
      <c r="V33" s="28">
        <f t="shared" si="7"/>
        <v>6733.2127300000002</v>
      </c>
      <c r="W33" s="29">
        <f t="shared" si="6"/>
        <v>6757.6975200000006</v>
      </c>
      <c r="X33" s="34"/>
      <c r="AB33" s="3"/>
    </row>
    <row r="34" spans="1:28" s="30" customFormat="1" ht="18.75" customHeight="1" x14ac:dyDescent="0.25">
      <c r="A34" s="11" t="str">
        <f t="shared" si="0"/>
        <v>CAPITAL DE GIROIBBA</v>
      </c>
      <c r="B34" s="11" t="str">
        <f t="shared" si="1"/>
        <v>CAPITAL DE GIROCDI</v>
      </c>
      <c r="C34" s="11">
        <v>28</v>
      </c>
      <c r="D34" s="17" t="s">
        <v>99</v>
      </c>
      <c r="E34" s="33"/>
      <c r="F34" s="18" t="s">
        <v>100</v>
      </c>
      <c r="G34" s="19" t="s">
        <v>30</v>
      </c>
      <c r="H34" s="20">
        <v>41927</v>
      </c>
      <c r="I34" s="20">
        <v>42658</v>
      </c>
      <c r="J34" s="20">
        <v>45580</v>
      </c>
      <c r="K34" s="21">
        <v>12000</v>
      </c>
      <c r="L34" s="31">
        <v>12000</v>
      </c>
      <c r="M34" s="23"/>
      <c r="N34" s="32">
        <f t="shared" si="2"/>
        <v>0</v>
      </c>
      <c r="O34" s="24" t="s">
        <v>108</v>
      </c>
      <c r="P34" s="25">
        <v>0</v>
      </c>
      <c r="Q34" s="26">
        <v>23</v>
      </c>
      <c r="R34" s="26" t="s">
        <v>96</v>
      </c>
      <c r="S34" s="27">
        <v>51.466339999999995</v>
      </c>
      <c r="T34" s="27">
        <v>720.06268</v>
      </c>
      <c r="U34" s="27">
        <v>11520.95292</v>
      </c>
      <c r="V34" s="28">
        <f t="shared" si="7"/>
        <v>12241.015599999999</v>
      </c>
      <c r="W34" s="29">
        <f t="shared" si="6"/>
        <v>12292.48194</v>
      </c>
      <c r="X34" s="34"/>
      <c r="AB34" s="3"/>
    </row>
    <row r="35" spans="1:28" s="30" customFormat="1" ht="18.75" customHeight="1" x14ac:dyDescent="0.25">
      <c r="A35" s="11" t="str">
        <f t="shared" si="0"/>
        <v>BNDES FINAMESANTANDER</v>
      </c>
      <c r="B35" s="11" t="str">
        <f t="shared" si="1"/>
        <v>BNDES FINAMETX FIXA</v>
      </c>
      <c r="C35" s="11">
        <v>29</v>
      </c>
      <c r="D35" s="17" t="s">
        <v>38</v>
      </c>
      <c r="E35" s="33"/>
      <c r="F35" s="18" t="s">
        <v>124</v>
      </c>
      <c r="G35" s="19" t="s">
        <v>64</v>
      </c>
      <c r="H35" s="20">
        <v>41897</v>
      </c>
      <c r="I35" s="20">
        <v>42689</v>
      </c>
      <c r="J35" s="20">
        <v>43753</v>
      </c>
      <c r="K35" s="21">
        <v>141.96299999999999</v>
      </c>
      <c r="L35" s="31">
        <v>141.96299999999999</v>
      </c>
      <c r="M35" s="23"/>
      <c r="N35" s="32">
        <f t="shared" si="2"/>
        <v>0</v>
      </c>
      <c r="O35" s="24" t="s">
        <v>40</v>
      </c>
      <c r="P35" s="25" t="s">
        <v>86</v>
      </c>
      <c r="Q35" s="26">
        <v>21</v>
      </c>
      <c r="R35" s="26" t="s">
        <v>56</v>
      </c>
      <c r="S35" s="27">
        <v>1.7558699999999998</v>
      </c>
      <c r="T35" s="27">
        <v>7.8868299999999998</v>
      </c>
      <c r="U35" s="27">
        <v>134.07617000000002</v>
      </c>
      <c r="V35" s="28">
        <f t="shared" si="7"/>
        <v>141.96300000000002</v>
      </c>
      <c r="W35" s="29">
        <f t="shared" si="6"/>
        <v>143.71887000000001</v>
      </c>
      <c r="X35" s="34"/>
      <c r="AB35" s="3"/>
    </row>
    <row r="36" spans="1:28" s="30" customFormat="1" ht="18.75" customHeight="1" x14ac:dyDescent="0.25">
      <c r="A36" s="11" t="str">
        <f t="shared" si="0"/>
        <v>BNDES FINAMESANTANDER</v>
      </c>
      <c r="B36" s="11" t="str">
        <f t="shared" si="1"/>
        <v>BNDES FINAMETX FIXA</v>
      </c>
      <c r="C36" s="11">
        <v>30</v>
      </c>
      <c r="D36" s="17" t="s">
        <v>38</v>
      </c>
      <c r="E36" s="33"/>
      <c r="F36" s="18" t="s">
        <v>97</v>
      </c>
      <c r="G36" s="19" t="s">
        <v>64</v>
      </c>
      <c r="H36" s="20">
        <v>41961</v>
      </c>
      <c r="I36" s="20">
        <v>42750</v>
      </c>
      <c r="J36" s="20">
        <v>43814</v>
      </c>
      <c r="K36" s="21">
        <v>19.639680000000002</v>
      </c>
      <c r="L36" s="31">
        <v>19.639680000000002</v>
      </c>
      <c r="M36" s="23"/>
      <c r="N36" s="32">
        <f t="shared" si="2"/>
        <v>0</v>
      </c>
      <c r="O36" s="24" t="s">
        <v>40</v>
      </c>
      <c r="P36" s="25" t="s">
        <v>86</v>
      </c>
      <c r="Q36" s="26">
        <v>25</v>
      </c>
      <c r="R36" s="26" t="s">
        <v>89</v>
      </c>
      <c r="S36" s="27">
        <v>3.3820000000000003E-2</v>
      </c>
      <c r="T36" s="27">
        <v>0</v>
      </c>
      <c r="U36" s="27">
        <v>19.639680000000002</v>
      </c>
      <c r="V36" s="28">
        <f t="shared" si="7"/>
        <v>19.639680000000002</v>
      </c>
      <c r="W36" s="29">
        <f t="shared" si="6"/>
        <v>19.673500000000001</v>
      </c>
      <c r="X36" s="34"/>
      <c r="AB36" s="3"/>
    </row>
    <row r="37" spans="1:28" s="30" customFormat="1" ht="18.75" customHeight="1" x14ac:dyDescent="0.25">
      <c r="A37" s="11" t="str">
        <f t="shared" si="0"/>
        <v>BNDES FINAMESANTANDER</v>
      </c>
      <c r="B37" s="11" t="str">
        <f t="shared" si="1"/>
        <v>BNDES FINAMETX FIXA</v>
      </c>
      <c r="C37" s="11">
        <v>31</v>
      </c>
      <c r="D37" s="17" t="s">
        <v>38</v>
      </c>
      <c r="E37" s="33"/>
      <c r="F37" s="18" t="s">
        <v>98</v>
      </c>
      <c r="G37" s="19" t="s">
        <v>64</v>
      </c>
      <c r="H37" s="20">
        <v>41961</v>
      </c>
      <c r="I37" s="20">
        <v>42750</v>
      </c>
      <c r="J37" s="20">
        <v>43814</v>
      </c>
      <c r="K37" s="21">
        <v>83.632499999999993</v>
      </c>
      <c r="L37" s="31">
        <v>83.632499999999993</v>
      </c>
      <c r="M37" s="23"/>
      <c r="N37" s="32">
        <f t="shared" si="2"/>
        <v>0</v>
      </c>
      <c r="O37" s="24" t="s">
        <v>40</v>
      </c>
      <c r="P37" s="25" t="s">
        <v>86</v>
      </c>
      <c r="Q37" s="26">
        <v>25</v>
      </c>
      <c r="R37" s="26" t="s">
        <v>89</v>
      </c>
      <c r="S37" s="27">
        <v>0.21399000000000001</v>
      </c>
      <c r="T37" s="27">
        <v>0</v>
      </c>
      <c r="U37" s="27">
        <v>83.632499999999993</v>
      </c>
      <c r="V37" s="28">
        <f t="shared" si="7"/>
        <v>83.632499999999993</v>
      </c>
      <c r="W37" s="29">
        <f t="shared" si="6"/>
        <v>83.846489999999989</v>
      </c>
      <c r="X37" s="34"/>
      <c r="AB37" s="3"/>
    </row>
    <row r="38" spans="1:28" s="30" customFormat="1" ht="18.75" customHeight="1" x14ac:dyDescent="0.25">
      <c r="A38" s="11" t="str">
        <f t="shared" si="0"/>
        <v>BNDES FINAMESANTANDER</v>
      </c>
      <c r="B38" s="11" t="str">
        <f t="shared" si="1"/>
        <v>BNDES FINAMETX FIXA</v>
      </c>
      <c r="C38" s="11">
        <v>32</v>
      </c>
      <c r="D38" s="17" t="s">
        <v>38</v>
      </c>
      <c r="E38" s="33"/>
      <c r="F38" s="18" t="s">
        <v>125</v>
      </c>
      <c r="G38" s="19" t="s">
        <v>64</v>
      </c>
      <c r="H38" s="20">
        <v>41995</v>
      </c>
      <c r="I38" s="20">
        <v>42781</v>
      </c>
      <c r="J38" s="20">
        <v>43845</v>
      </c>
      <c r="K38" s="21">
        <v>67.152059999999992</v>
      </c>
      <c r="L38" s="31">
        <v>67.152059999999992</v>
      </c>
      <c r="M38" s="23"/>
      <c r="N38" s="32">
        <f t="shared" si="2"/>
        <v>0</v>
      </c>
      <c r="O38" s="24" t="s">
        <v>40</v>
      </c>
      <c r="P38" s="25" t="s">
        <v>86</v>
      </c>
      <c r="Q38" s="26">
        <v>25</v>
      </c>
      <c r="R38" s="26" t="s">
        <v>89</v>
      </c>
      <c r="S38" s="27">
        <v>0.83060999999999996</v>
      </c>
      <c r="T38" s="27">
        <v>0</v>
      </c>
      <c r="U38" s="27">
        <v>67.152059999999992</v>
      </c>
      <c r="V38" s="28">
        <f t="shared" si="7"/>
        <v>67.152059999999992</v>
      </c>
      <c r="W38" s="29">
        <f t="shared" si="6"/>
        <v>67.982669999999985</v>
      </c>
      <c r="X38" s="34"/>
      <c r="AB38" s="3"/>
    </row>
    <row r="39" spans="1:28" s="30" customFormat="1" ht="18.75" customHeight="1" x14ac:dyDescent="0.25">
      <c r="A39" s="11" t="str">
        <f t="shared" si="0"/>
        <v>BNDES FINAMESANTANDER</v>
      </c>
      <c r="B39" s="11" t="str">
        <f t="shared" si="1"/>
        <v>BNDES FINAMETX FIXA</v>
      </c>
      <c r="C39" s="11">
        <v>33</v>
      </c>
      <c r="D39" s="17" t="s">
        <v>38</v>
      </c>
      <c r="E39" s="33"/>
      <c r="F39" s="18" t="s">
        <v>126</v>
      </c>
      <c r="G39" s="19" t="s">
        <v>64</v>
      </c>
      <c r="H39" s="20">
        <v>41995</v>
      </c>
      <c r="I39" s="20">
        <v>42781</v>
      </c>
      <c r="J39" s="20">
        <v>43845</v>
      </c>
      <c r="K39" s="21">
        <v>288.18054999999998</v>
      </c>
      <c r="L39" s="31">
        <v>288.18021999999996</v>
      </c>
      <c r="M39" s="23"/>
      <c r="N39" s="32">
        <f t="shared" si="2"/>
        <v>3.3000000001948138E-4</v>
      </c>
      <c r="O39" s="24" t="s">
        <v>40</v>
      </c>
      <c r="P39" s="25" t="s">
        <v>86</v>
      </c>
      <c r="Q39" s="26">
        <v>25</v>
      </c>
      <c r="R39" s="26" t="s">
        <v>89</v>
      </c>
      <c r="S39" s="27">
        <v>3.5644899999999997</v>
      </c>
      <c r="T39" s="27">
        <v>0</v>
      </c>
      <c r="U39" s="27">
        <v>288.18021999999996</v>
      </c>
      <c r="V39" s="28">
        <f t="shared" si="7"/>
        <v>288.18021999999996</v>
      </c>
      <c r="W39" s="29">
        <f t="shared" si="6"/>
        <v>291.74470999999994</v>
      </c>
      <c r="X39" s="34"/>
      <c r="AB39" s="3"/>
    </row>
    <row r="40" spans="1:28" s="30" customFormat="1" ht="18.75" customHeight="1" x14ac:dyDescent="0.25">
      <c r="A40" s="11" t="str">
        <f t="shared" si="0"/>
        <v>BNDES FINAMESANTANDER</v>
      </c>
      <c r="B40" s="11" t="str">
        <f t="shared" si="1"/>
        <v>BNDES FINAMETJLP</v>
      </c>
      <c r="C40" s="11">
        <v>34</v>
      </c>
      <c r="D40" s="17" t="s">
        <v>38</v>
      </c>
      <c r="E40" s="33"/>
      <c r="F40" s="18" t="s">
        <v>127</v>
      </c>
      <c r="G40" s="19" t="s">
        <v>64</v>
      </c>
      <c r="H40" s="20">
        <v>42033</v>
      </c>
      <c r="I40" s="20">
        <v>42809</v>
      </c>
      <c r="J40" s="20">
        <v>43876</v>
      </c>
      <c r="K40" s="21">
        <v>1318.94</v>
      </c>
      <c r="L40" s="31">
        <v>1318.94</v>
      </c>
      <c r="M40" s="23"/>
      <c r="N40" s="32">
        <f t="shared" si="2"/>
        <v>0</v>
      </c>
      <c r="O40" s="24" t="s">
        <v>31</v>
      </c>
      <c r="P40" s="25" t="s">
        <v>128</v>
      </c>
      <c r="Q40" s="26">
        <v>25</v>
      </c>
      <c r="R40" s="26" t="s">
        <v>89</v>
      </c>
      <c r="S40" s="27">
        <v>14.178379999999999</v>
      </c>
      <c r="T40" s="27">
        <v>0</v>
      </c>
      <c r="U40" s="27">
        <v>1323.37078</v>
      </c>
      <c r="V40" s="28">
        <f t="shared" si="7"/>
        <v>1323.37078</v>
      </c>
      <c r="W40" s="29">
        <f t="shared" si="6"/>
        <v>1337.54916</v>
      </c>
      <c r="X40" s="34"/>
      <c r="AB40" s="3"/>
    </row>
    <row r="41" spans="1:28" s="30" customFormat="1" ht="18.75" customHeight="1" x14ac:dyDescent="0.25">
      <c r="A41" s="11" t="str">
        <f t="shared" si="0"/>
        <v>BNDES FINAMESANTANDER</v>
      </c>
      <c r="B41" s="11" t="str">
        <f t="shared" si="1"/>
        <v>BNDES FINAMETJLP</v>
      </c>
      <c r="C41" s="11">
        <v>35</v>
      </c>
      <c r="D41" s="17" t="s">
        <v>38</v>
      </c>
      <c r="E41" s="33"/>
      <c r="F41" s="18" t="s">
        <v>129</v>
      </c>
      <c r="G41" s="19" t="s">
        <v>64</v>
      </c>
      <c r="H41" s="20">
        <v>42033</v>
      </c>
      <c r="I41" s="20">
        <v>42809</v>
      </c>
      <c r="J41" s="20">
        <v>43876</v>
      </c>
      <c r="K41" s="21">
        <v>376.84001000000001</v>
      </c>
      <c r="L41" s="31">
        <v>376.84</v>
      </c>
      <c r="M41" s="23"/>
      <c r="N41" s="32">
        <f t="shared" si="2"/>
        <v>1.0000000031595846E-5</v>
      </c>
      <c r="O41" s="24" t="s">
        <v>31</v>
      </c>
      <c r="P41" s="25" t="s">
        <v>46</v>
      </c>
      <c r="Q41" s="26">
        <v>25</v>
      </c>
      <c r="R41" s="26" t="s">
        <v>89</v>
      </c>
      <c r="S41" s="27">
        <v>5.1790099999999999</v>
      </c>
      <c r="T41" s="27">
        <v>0</v>
      </c>
      <c r="U41" s="27">
        <v>378.10593999999998</v>
      </c>
      <c r="V41" s="28">
        <f t="shared" si="7"/>
        <v>378.10593999999998</v>
      </c>
      <c r="W41" s="29">
        <f t="shared" si="6"/>
        <v>383.28494999999998</v>
      </c>
      <c r="X41" s="34"/>
      <c r="AB41" s="3"/>
    </row>
    <row r="42" spans="1:28" s="30" customFormat="1" ht="18.75" customHeight="1" x14ac:dyDescent="0.25">
      <c r="A42" s="11" t="str">
        <f t="shared" si="0"/>
        <v>BNDES FINAMESANTANDER</v>
      </c>
      <c r="B42" s="11" t="str">
        <f t="shared" si="1"/>
        <v>BNDES FINAMETX FIXA</v>
      </c>
      <c r="C42" s="11">
        <v>36</v>
      </c>
      <c r="D42" s="17" t="s">
        <v>38</v>
      </c>
      <c r="E42" s="33"/>
      <c r="F42" s="18" t="s">
        <v>130</v>
      </c>
      <c r="G42" s="19" t="s">
        <v>64</v>
      </c>
      <c r="H42" s="20">
        <v>42142</v>
      </c>
      <c r="I42" s="20">
        <v>42931</v>
      </c>
      <c r="J42" s="20">
        <v>43997</v>
      </c>
      <c r="K42" s="21">
        <v>80</v>
      </c>
      <c r="L42" s="31">
        <v>80</v>
      </c>
      <c r="M42" s="23"/>
      <c r="N42" s="32">
        <f t="shared" si="2"/>
        <v>0</v>
      </c>
      <c r="O42" s="24" t="s">
        <v>40</v>
      </c>
      <c r="P42" s="25" t="s">
        <v>131</v>
      </c>
      <c r="Q42" s="26">
        <v>25</v>
      </c>
      <c r="R42" s="26" t="s">
        <v>89</v>
      </c>
      <c r="S42" s="27">
        <v>0.31894</v>
      </c>
      <c r="T42" s="27">
        <v>0</v>
      </c>
      <c r="U42" s="27">
        <v>80</v>
      </c>
      <c r="V42" s="28">
        <f t="shared" si="7"/>
        <v>80</v>
      </c>
      <c r="W42" s="29">
        <f t="shared" si="6"/>
        <v>80.318939999999998</v>
      </c>
      <c r="X42" s="34"/>
      <c r="AB42" s="3"/>
    </row>
    <row r="43" spans="1:28" s="30" customFormat="1" ht="18.75" customHeight="1" x14ac:dyDescent="0.25">
      <c r="A43" s="11" t="str">
        <f t="shared" si="0"/>
        <v>BNDES FINAMESANTANDER</v>
      </c>
      <c r="B43" s="11" t="str">
        <f t="shared" si="1"/>
        <v>BNDES FINAMETX FIXA</v>
      </c>
      <c r="C43" s="11">
        <v>37</v>
      </c>
      <c r="D43" s="17" t="s">
        <v>38</v>
      </c>
      <c r="E43" s="33"/>
      <c r="F43" s="18" t="s">
        <v>132</v>
      </c>
      <c r="G43" s="19" t="s">
        <v>64</v>
      </c>
      <c r="H43" s="20">
        <v>42149</v>
      </c>
      <c r="I43" s="20">
        <v>42931</v>
      </c>
      <c r="J43" s="20">
        <v>43997</v>
      </c>
      <c r="K43" s="21">
        <v>135.44999999999999</v>
      </c>
      <c r="L43" s="31">
        <v>135.44999999999999</v>
      </c>
      <c r="M43" s="23"/>
      <c r="N43" s="32">
        <f t="shared" si="2"/>
        <v>0</v>
      </c>
      <c r="O43" s="24" t="s">
        <v>40</v>
      </c>
      <c r="P43" s="25" t="s">
        <v>131</v>
      </c>
      <c r="Q43" s="26">
        <v>25</v>
      </c>
      <c r="R43" s="26" t="s">
        <v>89</v>
      </c>
      <c r="S43" s="27">
        <v>0.53996</v>
      </c>
      <c r="T43" s="27">
        <v>0</v>
      </c>
      <c r="U43" s="27">
        <v>135.44999999999999</v>
      </c>
      <c r="V43" s="28">
        <f t="shared" si="7"/>
        <v>135.44999999999999</v>
      </c>
      <c r="W43" s="29">
        <f t="shared" si="6"/>
        <v>135.98996</v>
      </c>
      <c r="X43" s="34"/>
      <c r="AB43" s="3"/>
    </row>
    <row r="44" spans="1:28" s="30" customFormat="1" ht="18.75" customHeight="1" x14ac:dyDescent="0.25">
      <c r="A44" s="11" t="str">
        <f t="shared" si="0"/>
        <v>BNDES FINAMESANTANDER</v>
      </c>
      <c r="B44" s="11" t="str">
        <f t="shared" si="1"/>
        <v>BNDES FINAMETX FIXA</v>
      </c>
      <c r="C44" s="11">
        <v>38</v>
      </c>
      <c r="D44" s="17" t="s">
        <v>38</v>
      </c>
      <c r="E44" s="33"/>
      <c r="F44" s="18" t="s">
        <v>133</v>
      </c>
      <c r="G44" s="19" t="s">
        <v>64</v>
      </c>
      <c r="H44" s="20">
        <v>42157</v>
      </c>
      <c r="I44" s="20">
        <v>42931</v>
      </c>
      <c r="J44" s="20">
        <v>43997</v>
      </c>
      <c r="K44" s="21">
        <v>17.405000000000001</v>
      </c>
      <c r="L44" s="31">
        <v>17.405000000000001</v>
      </c>
      <c r="M44" s="23"/>
      <c r="N44" s="32">
        <f t="shared" si="2"/>
        <v>0</v>
      </c>
      <c r="O44" s="24" t="s">
        <v>40</v>
      </c>
      <c r="P44" s="25" t="s">
        <v>131</v>
      </c>
      <c r="Q44" s="26">
        <v>19</v>
      </c>
      <c r="R44" s="26" t="s">
        <v>47</v>
      </c>
      <c r="S44" s="27">
        <v>6.9379999999999997E-2</v>
      </c>
      <c r="T44" s="27">
        <v>0</v>
      </c>
      <c r="U44" s="27">
        <v>17.405000000000001</v>
      </c>
      <c r="V44" s="28">
        <f t="shared" si="7"/>
        <v>17.405000000000001</v>
      </c>
      <c r="W44" s="29">
        <f t="shared" si="6"/>
        <v>17.47438</v>
      </c>
      <c r="X44" s="34"/>
      <c r="AB44" s="3"/>
    </row>
    <row r="45" spans="1:28" s="30" customFormat="1" ht="18.75" customHeight="1" x14ac:dyDescent="0.25">
      <c r="A45" s="11" t="str">
        <f t="shared" si="0"/>
        <v>BNDES FINAMESANTANDER</v>
      </c>
      <c r="B45" s="11" t="str">
        <f t="shared" si="1"/>
        <v>BNDES FINAMETX FIXA</v>
      </c>
      <c r="C45" s="11">
        <v>39</v>
      </c>
      <c r="D45" s="17" t="s">
        <v>38</v>
      </c>
      <c r="E45" s="33"/>
      <c r="F45" s="18" t="s">
        <v>134</v>
      </c>
      <c r="G45" s="19" t="s">
        <v>64</v>
      </c>
      <c r="H45" s="20">
        <v>42187</v>
      </c>
      <c r="I45" s="20">
        <v>42962</v>
      </c>
      <c r="J45" s="20">
        <v>44027</v>
      </c>
      <c r="K45" s="21">
        <v>12.92</v>
      </c>
      <c r="L45" s="31">
        <v>12.92</v>
      </c>
      <c r="M45" s="23"/>
      <c r="N45" s="32">
        <f t="shared" si="2"/>
        <v>0</v>
      </c>
      <c r="O45" s="24" t="s">
        <v>40</v>
      </c>
      <c r="P45" s="25" t="s">
        <v>135</v>
      </c>
      <c r="Q45" s="26">
        <v>24</v>
      </c>
      <c r="R45" s="26" t="s">
        <v>136</v>
      </c>
      <c r="S45" s="27">
        <v>0.24975</v>
      </c>
      <c r="T45" s="27">
        <v>0</v>
      </c>
      <c r="U45" s="27">
        <v>12.92</v>
      </c>
      <c r="V45" s="28">
        <f t="shared" si="7"/>
        <v>12.92</v>
      </c>
      <c r="W45" s="29">
        <f t="shared" si="6"/>
        <v>13.169750000000001</v>
      </c>
      <c r="X45" s="34"/>
      <c r="AB45" s="3"/>
    </row>
    <row r="46" spans="1:28" s="30" customFormat="1" ht="18.75" customHeight="1" x14ac:dyDescent="0.25">
      <c r="A46" s="11" t="str">
        <f t="shared" si="0"/>
        <v>BNDES FINAMESANTANDER</v>
      </c>
      <c r="B46" s="11" t="str">
        <f t="shared" si="1"/>
        <v>BNDES FINAMETX FIXA</v>
      </c>
      <c r="C46" s="11">
        <v>40</v>
      </c>
      <c r="D46" s="17" t="s">
        <v>38</v>
      </c>
      <c r="E46" s="33"/>
      <c r="F46" s="18" t="s">
        <v>137</v>
      </c>
      <c r="G46" s="19" t="s">
        <v>64</v>
      </c>
      <c r="H46" s="20">
        <v>42187</v>
      </c>
      <c r="I46" s="20">
        <v>42962</v>
      </c>
      <c r="J46" s="20">
        <v>44027</v>
      </c>
      <c r="K46" s="21">
        <v>10.336</v>
      </c>
      <c r="L46" s="31">
        <v>10.336</v>
      </c>
      <c r="M46" s="23"/>
      <c r="N46" s="32">
        <f t="shared" si="2"/>
        <v>0</v>
      </c>
      <c r="O46" s="24" t="s">
        <v>40</v>
      </c>
      <c r="P46" s="25" t="s">
        <v>135</v>
      </c>
      <c r="Q46" s="26">
        <v>24</v>
      </c>
      <c r="R46" s="26" t="s">
        <v>136</v>
      </c>
      <c r="S46" s="27">
        <v>0.34249000000000002</v>
      </c>
      <c r="T46" s="27">
        <v>0</v>
      </c>
      <c r="U46" s="27">
        <v>10.336</v>
      </c>
      <c r="V46" s="28">
        <f t="shared" si="7"/>
        <v>10.336</v>
      </c>
      <c r="W46" s="29">
        <f t="shared" si="6"/>
        <v>10.67849</v>
      </c>
      <c r="X46" s="34"/>
      <c r="AB46" s="3"/>
    </row>
    <row r="47" spans="1:28" s="30" customFormat="1" ht="18.75" customHeight="1" x14ac:dyDescent="0.25">
      <c r="A47" s="11"/>
      <c r="B47" s="11"/>
      <c r="C47" s="11"/>
      <c r="D47" s="17"/>
      <c r="E47" s="33"/>
      <c r="F47" s="18"/>
      <c r="G47" s="19"/>
      <c r="H47" s="20"/>
      <c r="I47" s="20"/>
      <c r="J47" s="20"/>
      <c r="K47" s="21"/>
      <c r="L47" s="31"/>
      <c r="M47" s="23"/>
      <c r="N47" s="32"/>
      <c r="O47" s="24"/>
      <c r="P47" s="25"/>
      <c r="Q47" s="26"/>
      <c r="R47" s="26"/>
      <c r="S47" s="27"/>
      <c r="T47" s="27"/>
      <c r="U47" s="27"/>
      <c r="V47" s="28"/>
      <c r="W47" s="29"/>
      <c r="X47" s="34"/>
      <c r="AB47" s="3"/>
    </row>
    <row r="48" spans="1:28" s="30" customFormat="1" ht="18.75" customHeight="1" x14ac:dyDescent="0.25">
      <c r="A48" s="11"/>
      <c r="B48" s="11"/>
      <c r="C48" s="11"/>
      <c r="D48" s="17"/>
      <c r="E48" s="33"/>
      <c r="F48" s="18"/>
      <c r="G48" s="19"/>
      <c r="H48" s="20"/>
      <c r="I48" s="20"/>
      <c r="J48" s="20"/>
      <c r="K48" s="21"/>
      <c r="L48" s="31"/>
      <c r="M48" s="23"/>
      <c r="N48" s="32"/>
      <c r="O48" s="24"/>
      <c r="P48" s="25"/>
      <c r="Q48" s="26"/>
      <c r="R48" s="26"/>
      <c r="S48" s="27"/>
      <c r="T48" s="27"/>
      <c r="U48" s="27"/>
      <c r="V48" s="28"/>
      <c r="W48" s="29"/>
      <c r="X48" s="34"/>
      <c r="AB48" s="3"/>
    </row>
    <row r="49" spans="1:28" s="30" customFormat="1" ht="18.75" customHeight="1" x14ac:dyDescent="0.25">
      <c r="A49" s="11"/>
      <c r="B49" s="11"/>
      <c r="C49" s="11"/>
      <c r="D49" s="17"/>
      <c r="E49" s="33"/>
      <c r="F49" s="18"/>
      <c r="G49" s="19"/>
      <c r="H49" s="20"/>
      <c r="I49" s="20"/>
      <c r="J49" s="20"/>
      <c r="K49" s="21"/>
      <c r="L49" s="31"/>
      <c r="M49" s="23"/>
      <c r="N49" s="32"/>
      <c r="O49" s="24"/>
      <c r="P49" s="25"/>
      <c r="Q49" s="26"/>
      <c r="R49" s="26"/>
      <c r="S49" s="27"/>
      <c r="T49" s="27"/>
      <c r="U49" s="27"/>
      <c r="V49" s="28"/>
      <c r="W49" s="29"/>
      <c r="X49" s="34"/>
      <c r="AB49" s="3"/>
    </row>
    <row r="50" spans="1:28" s="30" customFormat="1" ht="18.75" hidden="1" customHeight="1" x14ac:dyDescent="0.25">
      <c r="A50" s="11"/>
      <c r="B50" s="11"/>
      <c r="C50" s="11"/>
      <c r="D50" s="17"/>
      <c r="E50" s="33"/>
      <c r="F50" s="18"/>
      <c r="G50" s="19"/>
      <c r="H50" s="20"/>
      <c r="I50" s="20"/>
      <c r="J50" s="20"/>
      <c r="K50" s="21"/>
      <c r="L50" s="31"/>
      <c r="M50" s="23"/>
      <c r="N50" s="32"/>
      <c r="O50" s="24"/>
      <c r="P50" s="25"/>
      <c r="Q50" s="26"/>
      <c r="R50" s="26"/>
      <c r="S50" s="27"/>
      <c r="T50" s="27"/>
      <c r="U50" s="27"/>
      <c r="V50" s="28"/>
      <c r="W50" s="29"/>
      <c r="X50" s="34"/>
      <c r="AB50" s="3"/>
    </row>
    <row r="51" spans="1:28" s="30" customFormat="1" ht="18.75" hidden="1" customHeight="1" x14ac:dyDescent="0.25">
      <c r="A51" s="11"/>
      <c r="B51" s="11"/>
      <c r="C51" s="11"/>
      <c r="D51" s="17"/>
      <c r="E51" s="33"/>
      <c r="F51" s="18"/>
      <c r="G51" s="19"/>
      <c r="H51" s="20"/>
      <c r="I51" s="20"/>
      <c r="J51" s="20"/>
      <c r="K51" s="21"/>
      <c r="L51" s="31"/>
      <c r="M51" s="23"/>
      <c r="N51" s="32"/>
      <c r="O51" s="24"/>
      <c r="P51" s="25"/>
      <c r="Q51" s="26"/>
      <c r="R51" s="26"/>
      <c r="S51" s="27"/>
      <c r="T51" s="27"/>
      <c r="U51" s="27"/>
      <c r="V51" s="28"/>
      <c r="W51" s="29"/>
      <c r="X51" s="34"/>
      <c r="AB51" s="3"/>
    </row>
    <row r="52" spans="1:28" s="30" customFormat="1" ht="18.75" hidden="1" customHeight="1" x14ac:dyDescent="0.25">
      <c r="A52" s="11"/>
      <c r="B52" s="11"/>
      <c r="C52" s="11"/>
      <c r="D52" s="17"/>
      <c r="E52" s="33"/>
      <c r="F52" s="18"/>
      <c r="G52" s="19"/>
      <c r="H52" s="20"/>
      <c r="I52" s="20"/>
      <c r="J52" s="20"/>
      <c r="K52" s="21"/>
      <c r="L52" s="31"/>
      <c r="M52" s="23"/>
      <c r="N52" s="32"/>
      <c r="O52" s="24"/>
      <c r="P52" s="25"/>
      <c r="Q52" s="26"/>
      <c r="R52" s="26"/>
      <c r="S52" s="27"/>
      <c r="T52" s="27"/>
      <c r="U52" s="27"/>
      <c r="V52" s="28"/>
      <c r="W52" s="29"/>
      <c r="X52" s="34"/>
      <c r="AB52" s="3"/>
    </row>
    <row r="53" spans="1:28" s="30" customFormat="1" ht="18.75" hidden="1" customHeight="1" x14ac:dyDescent="0.25">
      <c r="A53" s="11"/>
      <c r="B53" s="11"/>
      <c r="C53" s="11"/>
      <c r="D53" s="17"/>
      <c r="E53" s="33"/>
      <c r="F53" s="18"/>
      <c r="G53" s="19"/>
      <c r="H53" s="20"/>
      <c r="I53" s="20"/>
      <c r="J53" s="20"/>
      <c r="K53" s="21"/>
      <c r="L53" s="31"/>
      <c r="M53" s="23"/>
      <c r="N53" s="32"/>
      <c r="O53" s="24"/>
      <c r="P53" s="25"/>
      <c r="Q53" s="26"/>
      <c r="R53" s="26"/>
      <c r="S53" s="27"/>
      <c r="T53" s="27"/>
      <c r="U53" s="27"/>
      <c r="V53" s="28"/>
      <c r="W53" s="29"/>
      <c r="X53" s="34"/>
      <c r="AB53" s="3"/>
    </row>
    <row r="54" spans="1:28" s="30" customFormat="1" ht="18.75" hidden="1" customHeight="1" x14ac:dyDescent="0.25">
      <c r="A54" s="11" t="str">
        <f t="shared" ref="A54:A99" si="8">CONCATENATE(D54,G54)</f>
        <v/>
      </c>
      <c r="B54" s="11" t="str">
        <f t="shared" si="1"/>
        <v/>
      </c>
      <c r="C54" s="11">
        <v>37</v>
      </c>
      <c r="D54" s="17"/>
      <c r="E54" s="33"/>
      <c r="F54" s="35"/>
      <c r="G54" s="19"/>
      <c r="H54" s="20"/>
      <c r="I54" s="20"/>
      <c r="J54" s="20"/>
      <c r="K54" s="21"/>
      <c r="L54" s="31"/>
      <c r="M54" s="23"/>
      <c r="N54" s="32"/>
      <c r="O54" s="36"/>
      <c r="P54" s="37"/>
      <c r="Q54" s="26"/>
      <c r="R54" s="26"/>
      <c r="S54" s="27"/>
      <c r="T54" s="27"/>
      <c r="U54" s="27"/>
      <c r="V54" s="28"/>
      <c r="W54" s="29"/>
      <c r="X54" s="34"/>
      <c r="AB54" s="3"/>
    </row>
    <row r="55" spans="1:28" s="30" customFormat="1" ht="18.75" hidden="1" customHeight="1" x14ac:dyDescent="0.25">
      <c r="A55" s="11" t="str">
        <f t="shared" si="8"/>
        <v/>
      </c>
      <c r="B55" s="11" t="str">
        <f t="shared" si="1"/>
        <v/>
      </c>
      <c r="C55" s="11">
        <v>38</v>
      </c>
      <c r="D55" s="17"/>
      <c r="E55" s="33"/>
      <c r="F55" s="35"/>
      <c r="G55" s="19"/>
      <c r="H55" s="20"/>
      <c r="I55" s="20"/>
      <c r="J55" s="20"/>
      <c r="K55" s="21"/>
      <c r="L55" s="31"/>
      <c r="M55" s="23"/>
      <c r="N55" s="32"/>
      <c r="O55" s="36"/>
      <c r="P55" s="37"/>
      <c r="Q55" s="26"/>
      <c r="R55" s="26"/>
      <c r="S55" s="27"/>
      <c r="T55" s="27"/>
      <c r="U55" s="27"/>
      <c r="V55" s="28"/>
      <c r="W55" s="29"/>
      <c r="X55" s="34"/>
      <c r="AB55" s="3"/>
    </row>
    <row r="56" spans="1:28" s="30" customFormat="1" ht="18.75" hidden="1" customHeight="1" x14ac:dyDescent="0.25">
      <c r="A56" s="11" t="str">
        <f t="shared" si="8"/>
        <v/>
      </c>
      <c r="B56" s="11" t="str">
        <f t="shared" si="1"/>
        <v/>
      </c>
      <c r="C56" s="11">
        <v>39</v>
      </c>
      <c r="D56" s="17"/>
      <c r="E56" s="33"/>
      <c r="F56" s="35"/>
      <c r="G56" s="19"/>
      <c r="H56" s="20"/>
      <c r="I56" s="20"/>
      <c r="J56" s="20"/>
      <c r="K56" s="21"/>
      <c r="L56" s="31"/>
      <c r="M56" s="23"/>
      <c r="N56" s="32"/>
      <c r="O56" s="36"/>
      <c r="P56" s="37"/>
      <c r="Q56" s="26"/>
      <c r="R56" s="26"/>
      <c r="S56" s="27"/>
      <c r="T56" s="27"/>
      <c r="U56" s="27"/>
      <c r="V56" s="28"/>
      <c r="W56" s="29"/>
      <c r="X56" s="34"/>
      <c r="AB56" s="3"/>
    </row>
    <row r="57" spans="1:28" s="30" customFormat="1" ht="18.75" hidden="1" customHeight="1" x14ac:dyDescent="0.25">
      <c r="A57" s="11" t="str">
        <f t="shared" si="8"/>
        <v/>
      </c>
      <c r="B57" s="11" t="str">
        <f t="shared" si="1"/>
        <v/>
      </c>
      <c r="C57" s="11">
        <v>40</v>
      </c>
      <c r="D57" s="17"/>
      <c r="E57" s="33"/>
      <c r="F57" s="35"/>
      <c r="G57" s="19"/>
      <c r="H57" s="20"/>
      <c r="I57" s="20"/>
      <c r="J57" s="20"/>
      <c r="K57" s="21"/>
      <c r="L57" s="31"/>
      <c r="M57" s="23"/>
      <c r="N57" s="32"/>
      <c r="O57" s="36"/>
      <c r="P57" s="37"/>
      <c r="Q57" s="26"/>
      <c r="R57" s="26"/>
      <c r="S57" s="27"/>
      <c r="T57" s="27"/>
      <c r="U57" s="27"/>
      <c r="V57" s="28"/>
      <c r="W57" s="29"/>
      <c r="X57" s="34"/>
      <c r="AB57" s="3"/>
    </row>
    <row r="58" spans="1:28" s="30" customFormat="1" ht="18.75" hidden="1" customHeight="1" x14ac:dyDescent="0.25">
      <c r="A58" s="11"/>
      <c r="B58" s="11"/>
      <c r="C58" s="11"/>
      <c r="D58" s="17"/>
      <c r="E58" s="33"/>
      <c r="F58" s="35"/>
      <c r="G58" s="19"/>
      <c r="H58" s="20"/>
      <c r="I58" s="20"/>
      <c r="J58" s="20"/>
      <c r="K58" s="21"/>
      <c r="L58" s="31"/>
      <c r="M58" s="23"/>
      <c r="N58" s="32"/>
      <c r="O58" s="36"/>
      <c r="P58" s="37"/>
      <c r="Q58" s="26"/>
      <c r="R58" s="26"/>
      <c r="S58" s="27"/>
      <c r="T58" s="27"/>
      <c r="U58" s="27"/>
      <c r="V58" s="28"/>
      <c r="W58" s="29"/>
      <c r="X58" s="34"/>
      <c r="AB58" s="3"/>
    </row>
    <row r="59" spans="1:28" s="30" customFormat="1" ht="18.75" hidden="1" customHeight="1" x14ac:dyDescent="0.25">
      <c r="A59" s="11"/>
      <c r="B59" s="11"/>
      <c r="C59" s="11"/>
      <c r="D59" s="17"/>
      <c r="E59" s="33"/>
      <c r="F59" s="35"/>
      <c r="G59" s="19"/>
      <c r="H59" s="20"/>
      <c r="I59" s="20"/>
      <c r="J59" s="20"/>
      <c r="K59" s="21"/>
      <c r="L59" s="31"/>
      <c r="M59" s="23"/>
      <c r="N59" s="32"/>
      <c r="O59" s="36"/>
      <c r="P59" s="37"/>
      <c r="Q59" s="26"/>
      <c r="R59" s="26"/>
      <c r="S59" s="27"/>
      <c r="T59" s="27"/>
      <c r="U59" s="27"/>
      <c r="V59" s="28"/>
      <c r="W59" s="29"/>
      <c r="X59" s="34"/>
      <c r="AB59" s="3"/>
    </row>
    <row r="60" spans="1:28" s="30" customFormat="1" ht="18.75" hidden="1" customHeight="1" x14ac:dyDescent="0.25">
      <c r="A60" s="11"/>
      <c r="B60" s="11"/>
      <c r="C60" s="11"/>
      <c r="D60" s="17"/>
      <c r="E60" s="33"/>
      <c r="F60" s="35"/>
      <c r="G60" s="19"/>
      <c r="H60" s="20"/>
      <c r="I60" s="20"/>
      <c r="J60" s="20"/>
      <c r="K60" s="21"/>
      <c r="L60" s="31"/>
      <c r="M60" s="23"/>
      <c r="N60" s="32"/>
      <c r="O60" s="36"/>
      <c r="P60" s="37"/>
      <c r="Q60" s="26"/>
      <c r="R60" s="26"/>
      <c r="S60" s="27"/>
      <c r="T60" s="27"/>
      <c r="U60" s="27"/>
      <c r="V60" s="28"/>
      <c r="W60" s="29"/>
      <c r="X60" s="34"/>
      <c r="AB60" s="3"/>
    </row>
    <row r="61" spans="1:28" s="30" customFormat="1" ht="18.75" hidden="1" customHeight="1" x14ac:dyDescent="0.25">
      <c r="A61" s="11"/>
      <c r="B61" s="11"/>
      <c r="C61" s="11"/>
      <c r="D61" s="17"/>
      <c r="E61" s="33"/>
      <c r="F61" s="35"/>
      <c r="G61" s="19"/>
      <c r="H61" s="20"/>
      <c r="I61" s="20"/>
      <c r="J61" s="20"/>
      <c r="K61" s="21"/>
      <c r="L61" s="31"/>
      <c r="M61" s="23"/>
      <c r="N61" s="32"/>
      <c r="O61" s="36"/>
      <c r="P61" s="37"/>
      <c r="Q61" s="26"/>
      <c r="R61" s="26"/>
      <c r="S61" s="27"/>
      <c r="T61" s="27"/>
      <c r="U61" s="27"/>
      <c r="V61" s="28"/>
      <c r="W61" s="29"/>
      <c r="X61" s="34"/>
      <c r="AB61" s="3"/>
    </row>
    <row r="62" spans="1:28" s="30" customFormat="1" ht="18.75" hidden="1" customHeight="1" x14ac:dyDescent="0.25">
      <c r="A62" s="11"/>
      <c r="B62" s="11"/>
      <c r="C62" s="11"/>
      <c r="D62" s="17"/>
      <c r="E62" s="33"/>
      <c r="F62" s="35"/>
      <c r="G62" s="19"/>
      <c r="H62" s="20"/>
      <c r="I62" s="20"/>
      <c r="J62" s="20"/>
      <c r="K62" s="21"/>
      <c r="L62" s="31"/>
      <c r="M62" s="23"/>
      <c r="N62" s="32"/>
      <c r="O62" s="36"/>
      <c r="P62" s="37"/>
      <c r="Q62" s="26"/>
      <c r="R62" s="26"/>
      <c r="S62" s="27"/>
      <c r="T62" s="27"/>
      <c r="U62" s="27"/>
      <c r="V62" s="28"/>
      <c r="W62" s="29"/>
      <c r="X62" s="34"/>
      <c r="AB62" s="3"/>
    </row>
    <row r="63" spans="1:28" s="30" customFormat="1" ht="18.75" hidden="1" customHeight="1" x14ac:dyDescent="0.25">
      <c r="A63" s="11"/>
      <c r="B63" s="11"/>
      <c r="C63" s="11"/>
      <c r="D63" s="17"/>
      <c r="E63" s="33"/>
      <c r="F63" s="35"/>
      <c r="G63" s="19"/>
      <c r="H63" s="20"/>
      <c r="I63" s="20"/>
      <c r="J63" s="20"/>
      <c r="K63" s="21"/>
      <c r="L63" s="31"/>
      <c r="M63" s="23"/>
      <c r="N63" s="32"/>
      <c r="O63" s="36"/>
      <c r="P63" s="37"/>
      <c r="Q63" s="26"/>
      <c r="R63" s="26"/>
      <c r="S63" s="27"/>
      <c r="T63" s="27"/>
      <c r="U63" s="27"/>
      <c r="V63" s="28"/>
      <c r="W63" s="29"/>
      <c r="X63" s="34"/>
      <c r="AB63" s="3"/>
    </row>
    <row r="64" spans="1:28" s="30" customFormat="1" ht="18.75" hidden="1" customHeight="1" x14ac:dyDescent="0.25">
      <c r="A64" s="11"/>
      <c r="B64" s="11"/>
      <c r="C64" s="11"/>
      <c r="D64" s="17"/>
      <c r="E64" s="33"/>
      <c r="F64" s="35"/>
      <c r="G64" s="19"/>
      <c r="H64" s="20"/>
      <c r="I64" s="20"/>
      <c r="J64" s="20"/>
      <c r="K64" s="21"/>
      <c r="L64" s="31"/>
      <c r="M64" s="23"/>
      <c r="N64" s="32"/>
      <c r="O64" s="36"/>
      <c r="P64" s="37"/>
      <c r="Q64" s="26"/>
      <c r="R64" s="26"/>
      <c r="S64" s="27"/>
      <c r="T64" s="27"/>
      <c r="U64" s="27"/>
      <c r="V64" s="28"/>
      <c r="W64" s="29"/>
      <c r="X64" s="34"/>
      <c r="AB64" s="3"/>
    </row>
    <row r="65" spans="1:28" s="30" customFormat="1" ht="18.75" hidden="1" customHeight="1" x14ac:dyDescent="0.25">
      <c r="A65" s="11"/>
      <c r="B65" s="11"/>
      <c r="C65" s="11"/>
      <c r="D65" s="17"/>
      <c r="E65" s="33"/>
      <c r="F65" s="35"/>
      <c r="G65" s="19"/>
      <c r="H65" s="20"/>
      <c r="I65" s="20"/>
      <c r="J65" s="20"/>
      <c r="K65" s="21"/>
      <c r="L65" s="31"/>
      <c r="M65" s="23"/>
      <c r="N65" s="32"/>
      <c r="O65" s="36"/>
      <c r="P65" s="37"/>
      <c r="Q65" s="26"/>
      <c r="R65" s="26"/>
      <c r="S65" s="27"/>
      <c r="T65" s="27"/>
      <c r="U65" s="27"/>
      <c r="V65" s="28"/>
      <c r="W65" s="29"/>
      <c r="X65" s="34"/>
      <c r="AB65" s="3"/>
    </row>
    <row r="66" spans="1:28" s="30" customFormat="1" ht="18.75" hidden="1" customHeight="1" x14ac:dyDescent="0.25">
      <c r="A66" s="11"/>
      <c r="B66" s="11"/>
      <c r="C66" s="11"/>
      <c r="D66" s="17"/>
      <c r="E66" s="33"/>
      <c r="F66" s="35"/>
      <c r="G66" s="19"/>
      <c r="H66" s="20"/>
      <c r="I66" s="20"/>
      <c r="J66" s="20"/>
      <c r="K66" s="21"/>
      <c r="L66" s="31"/>
      <c r="M66" s="23"/>
      <c r="N66" s="32"/>
      <c r="O66" s="36"/>
      <c r="P66" s="37"/>
      <c r="Q66" s="26"/>
      <c r="R66" s="26"/>
      <c r="S66" s="27"/>
      <c r="T66" s="27"/>
      <c r="U66" s="27"/>
      <c r="V66" s="28"/>
      <c r="W66" s="29"/>
      <c r="X66" s="34"/>
      <c r="AB66" s="3"/>
    </row>
    <row r="67" spans="1:28" s="30" customFormat="1" ht="18.75" hidden="1" customHeight="1" x14ac:dyDescent="0.25">
      <c r="A67" s="11"/>
      <c r="B67" s="11"/>
      <c r="C67" s="11"/>
      <c r="D67" s="17"/>
      <c r="E67" s="33"/>
      <c r="F67" s="35"/>
      <c r="G67" s="19"/>
      <c r="H67" s="20"/>
      <c r="I67" s="20"/>
      <c r="J67" s="20"/>
      <c r="K67" s="21"/>
      <c r="L67" s="31"/>
      <c r="M67" s="23"/>
      <c r="N67" s="32"/>
      <c r="O67" s="36"/>
      <c r="P67" s="37"/>
      <c r="Q67" s="26"/>
      <c r="R67" s="26"/>
      <c r="S67" s="27"/>
      <c r="T67" s="27"/>
      <c r="U67" s="27"/>
      <c r="V67" s="28"/>
      <c r="W67" s="29"/>
      <c r="X67" s="34"/>
      <c r="AB67" s="3"/>
    </row>
    <row r="68" spans="1:28" s="30" customFormat="1" ht="18.75" hidden="1" customHeight="1" x14ac:dyDescent="0.25">
      <c r="A68" s="11"/>
      <c r="B68" s="11"/>
      <c r="C68" s="11"/>
      <c r="D68" s="17"/>
      <c r="E68" s="33"/>
      <c r="F68" s="35"/>
      <c r="G68" s="19"/>
      <c r="H68" s="20"/>
      <c r="I68" s="20"/>
      <c r="J68" s="20"/>
      <c r="K68" s="21"/>
      <c r="L68" s="31"/>
      <c r="M68" s="23"/>
      <c r="N68" s="32"/>
      <c r="O68" s="36"/>
      <c r="P68" s="37"/>
      <c r="Q68" s="26"/>
      <c r="R68" s="26"/>
      <c r="S68" s="27"/>
      <c r="T68" s="27"/>
      <c r="U68" s="27"/>
      <c r="V68" s="28"/>
      <c r="W68" s="29"/>
      <c r="X68" s="34"/>
      <c r="AB68" s="3"/>
    </row>
    <row r="69" spans="1:28" s="30" customFormat="1" ht="18.75" hidden="1" customHeight="1" x14ac:dyDescent="0.25">
      <c r="A69" s="11"/>
      <c r="B69" s="11"/>
      <c r="C69" s="11"/>
      <c r="D69" s="17"/>
      <c r="E69" s="33"/>
      <c r="F69" s="35"/>
      <c r="G69" s="19"/>
      <c r="H69" s="20"/>
      <c r="I69" s="20"/>
      <c r="J69" s="20"/>
      <c r="K69" s="21"/>
      <c r="L69" s="31"/>
      <c r="M69" s="23"/>
      <c r="N69" s="32"/>
      <c r="O69" s="36"/>
      <c r="P69" s="37"/>
      <c r="Q69" s="26"/>
      <c r="R69" s="26"/>
      <c r="S69" s="27"/>
      <c r="T69" s="27"/>
      <c r="U69" s="27"/>
      <c r="V69" s="28"/>
      <c r="W69" s="29"/>
      <c r="X69" s="34"/>
      <c r="AB69" s="3"/>
    </row>
    <row r="70" spans="1:28" s="30" customFormat="1" ht="18.75" hidden="1" customHeight="1" x14ac:dyDescent="0.25">
      <c r="A70" s="11"/>
      <c r="B70" s="11"/>
      <c r="C70" s="11"/>
      <c r="D70" s="17"/>
      <c r="E70" s="33"/>
      <c r="F70" s="35"/>
      <c r="G70" s="19"/>
      <c r="H70" s="20"/>
      <c r="I70" s="20"/>
      <c r="J70" s="20"/>
      <c r="K70" s="21"/>
      <c r="L70" s="31"/>
      <c r="M70" s="23"/>
      <c r="N70" s="32"/>
      <c r="O70" s="36"/>
      <c r="P70" s="37"/>
      <c r="Q70" s="26"/>
      <c r="R70" s="26"/>
      <c r="S70" s="27"/>
      <c r="T70" s="27"/>
      <c r="U70" s="27"/>
      <c r="V70" s="28"/>
      <c r="W70" s="29"/>
      <c r="X70" s="34"/>
      <c r="AB70" s="3"/>
    </row>
    <row r="71" spans="1:28" s="30" customFormat="1" ht="18.75" hidden="1" customHeight="1" x14ac:dyDescent="0.25">
      <c r="A71" s="11"/>
      <c r="B71" s="11"/>
      <c r="C71" s="11"/>
      <c r="D71" s="17"/>
      <c r="E71" s="33"/>
      <c r="F71" s="35"/>
      <c r="G71" s="19"/>
      <c r="H71" s="20"/>
      <c r="I71" s="20"/>
      <c r="J71" s="20"/>
      <c r="K71" s="21"/>
      <c r="L71" s="31"/>
      <c r="M71" s="23"/>
      <c r="N71" s="32"/>
      <c r="O71" s="36"/>
      <c r="P71" s="37"/>
      <c r="Q71" s="26"/>
      <c r="R71" s="26"/>
      <c r="S71" s="27"/>
      <c r="T71" s="27"/>
      <c r="U71" s="27"/>
      <c r="V71" s="28"/>
      <c r="W71" s="29"/>
      <c r="X71" s="34"/>
      <c r="AB71" s="3"/>
    </row>
    <row r="72" spans="1:28" s="30" customFormat="1" ht="18.75" hidden="1" customHeight="1" thickBot="1" x14ac:dyDescent="0.3">
      <c r="A72" s="11"/>
      <c r="B72" s="11"/>
      <c r="C72" s="11"/>
      <c r="D72" s="17"/>
      <c r="E72" s="33"/>
      <c r="F72" s="35"/>
      <c r="G72" s="19"/>
      <c r="H72" s="20"/>
      <c r="I72" s="20"/>
      <c r="J72" s="20"/>
      <c r="K72" s="21"/>
      <c r="L72" s="31"/>
      <c r="M72" s="23"/>
      <c r="N72" s="32"/>
      <c r="O72" s="36"/>
      <c r="P72" s="37"/>
      <c r="Q72" s="26"/>
      <c r="R72" s="26"/>
      <c r="S72" s="27"/>
      <c r="T72" s="27"/>
      <c r="U72" s="27"/>
      <c r="V72" s="28"/>
      <c r="W72" s="29"/>
      <c r="X72" s="34"/>
      <c r="AB72" s="3"/>
    </row>
    <row r="73" spans="1:28" s="30" customFormat="1" ht="18.75" hidden="1" customHeight="1" x14ac:dyDescent="0.25">
      <c r="A73" s="11"/>
      <c r="B73" s="11"/>
      <c r="C73" s="11"/>
      <c r="D73" s="17"/>
      <c r="E73" s="33"/>
      <c r="F73" s="35"/>
      <c r="G73" s="19"/>
      <c r="H73" s="20"/>
      <c r="I73" s="20"/>
      <c r="J73" s="20"/>
      <c r="K73" s="21"/>
      <c r="L73" s="31"/>
      <c r="M73" s="23"/>
      <c r="N73" s="32"/>
      <c r="O73" s="36"/>
      <c r="P73" s="37"/>
      <c r="Q73" s="26"/>
      <c r="R73" s="26"/>
      <c r="S73" s="27"/>
      <c r="T73" s="27"/>
      <c r="U73" s="27"/>
      <c r="V73" s="28"/>
      <c r="W73" s="29"/>
      <c r="X73" s="34"/>
      <c r="AB73" s="3"/>
    </row>
    <row r="74" spans="1:28" s="30" customFormat="1" ht="18.75" hidden="1" customHeight="1" x14ac:dyDescent="0.25">
      <c r="A74" s="11"/>
      <c r="B74" s="11"/>
      <c r="C74" s="11"/>
      <c r="D74" s="17"/>
      <c r="E74" s="33"/>
      <c r="F74" s="35"/>
      <c r="G74" s="19"/>
      <c r="H74" s="20"/>
      <c r="I74" s="20"/>
      <c r="J74" s="20"/>
      <c r="K74" s="21"/>
      <c r="L74" s="31"/>
      <c r="M74" s="23"/>
      <c r="N74" s="32"/>
      <c r="O74" s="36"/>
      <c r="P74" s="37"/>
      <c r="Q74" s="26"/>
      <c r="R74" s="26"/>
      <c r="S74" s="27"/>
      <c r="T74" s="27"/>
      <c r="U74" s="27"/>
      <c r="V74" s="28"/>
      <c r="W74" s="29"/>
      <c r="X74" s="34"/>
      <c r="AB74" s="3"/>
    </row>
    <row r="75" spans="1:28" s="30" customFormat="1" ht="18.75" hidden="1" customHeight="1" x14ac:dyDescent="0.25">
      <c r="A75" s="11"/>
      <c r="B75" s="11"/>
      <c r="C75" s="11"/>
      <c r="D75" s="17"/>
      <c r="E75" s="33"/>
      <c r="F75" s="35"/>
      <c r="G75" s="19"/>
      <c r="H75" s="20"/>
      <c r="I75" s="20"/>
      <c r="J75" s="20"/>
      <c r="K75" s="21"/>
      <c r="L75" s="31"/>
      <c r="M75" s="23"/>
      <c r="N75" s="32"/>
      <c r="O75" s="36"/>
      <c r="P75" s="37"/>
      <c r="Q75" s="26"/>
      <c r="R75" s="26"/>
      <c r="S75" s="27"/>
      <c r="T75" s="27"/>
      <c r="U75" s="27"/>
      <c r="V75" s="28"/>
      <c r="W75" s="29"/>
      <c r="X75" s="34"/>
      <c r="AB75" s="3"/>
    </row>
    <row r="76" spans="1:28" s="30" customFormat="1" ht="18.75" hidden="1" customHeight="1" x14ac:dyDescent="0.25">
      <c r="A76" s="11"/>
      <c r="B76" s="11"/>
      <c r="C76" s="11"/>
      <c r="D76" s="17"/>
      <c r="E76" s="33"/>
      <c r="F76" s="35"/>
      <c r="G76" s="19"/>
      <c r="H76" s="20"/>
      <c r="I76" s="20"/>
      <c r="J76" s="20"/>
      <c r="K76" s="21"/>
      <c r="L76" s="31"/>
      <c r="M76" s="23"/>
      <c r="N76" s="32"/>
      <c r="O76" s="36"/>
      <c r="P76" s="37"/>
      <c r="Q76" s="26"/>
      <c r="R76" s="26"/>
      <c r="S76" s="27"/>
      <c r="T76" s="27"/>
      <c r="U76" s="27"/>
      <c r="V76" s="28"/>
      <c r="W76" s="29"/>
      <c r="X76" s="34"/>
      <c r="AB76" s="3"/>
    </row>
    <row r="77" spans="1:28" s="30" customFormat="1" ht="18.75" hidden="1" customHeight="1" x14ac:dyDescent="0.25">
      <c r="A77" s="11"/>
      <c r="B77" s="11"/>
      <c r="C77" s="11"/>
      <c r="D77" s="17"/>
      <c r="E77" s="33"/>
      <c r="F77" s="35"/>
      <c r="G77" s="19"/>
      <c r="H77" s="20"/>
      <c r="I77" s="20"/>
      <c r="J77" s="20"/>
      <c r="K77" s="21"/>
      <c r="L77" s="31"/>
      <c r="M77" s="23"/>
      <c r="N77" s="32"/>
      <c r="O77" s="36"/>
      <c r="P77" s="37"/>
      <c r="Q77" s="26"/>
      <c r="R77" s="26"/>
      <c r="S77" s="27"/>
      <c r="T77" s="27"/>
      <c r="U77" s="27"/>
      <c r="V77" s="28"/>
      <c r="W77" s="29"/>
      <c r="X77" s="34"/>
      <c r="AB77" s="3"/>
    </row>
    <row r="78" spans="1:28" s="30" customFormat="1" ht="18.75" hidden="1" customHeight="1" x14ac:dyDescent="0.25">
      <c r="A78" s="11" t="str">
        <f t="shared" si="8"/>
        <v/>
      </c>
      <c r="B78" s="11" t="str">
        <f>CONCATENATE(D78,O78)</f>
        <v/>
      </c>
      <c r="C78" s="11">
        <v>41</v>
      </c>
      <c r="D78" s="17"/>
      <c r="E78" s="33"/>
      <c r="F78" s="35"/>
      <c r="G78" s="19"/>
      <c r="H78" s="20"/>
      <c r="I78" s="20"/>
      <c r="J78" s="20"/>
      <c r="K78" s="21"/>
      <c r="L78" s="31"/>
      <c r="M78" s="23"/>
      <c r="N78" s="32"/>
      <c r="O78" s="36"/>
      <c r="P78" s="37"/>
      <c r="Q78" s="26"/>
      <c r="R78" s="26"/>
      <c r="S78" s="27"/>
      <c r="T78" s="27"/>
      <c r="U78" s="27"/>
      <c r="V78" s="28"/>
      <c r="W78" s="29"/>
      <c r="X78" s="34"/>
      <c r="AB78" s="3"/>
    </row>
    <row r="79" spans="1:28" s="30" customFormat="1" ht="18.75" hidden="1" customHeight="1" x14ac:dyDescent="0.25">
      <c r="A79" s="11"/>
      <c r="B79" s="11"/>
      <c r="C79" s="11"/>
      <c r="D79" s="17"/>
      <c r="E79" s="33"/>
      <c r="F79" s="18"/>
      <c r="G79" s="19"/>
      <c r="H79" s="20"/>
      <c r="I79" s="20"/>
      <c r="J79" s="20"/>
      <c r="K79" s="21"/>
      <c r="L79" s="31"/>
      <c r="M79" s="23"/>
      <c r="N79" s="32"/>
      <c r="O79" s="24"/>
      <c r="P79" s="25"/>
      <c r="Q79" s="26"/>
      <c r="R79" s="26"/>
      <c r="S79" s="27"/>
      <c r="T79" s="27"/>
      <c r="U79" s="27"/>
      <c r="V79" s="28"/>
      <c r="W79" s="29"/>
      <c r="X79" s="34"/>
      <c r="AB79" s="3"/>
    </row>
    <row r="80" spans="1:28" s="30" customFormat="1" ht="18.75" hidden="1" customHeight="1" x14ac:dyDescent="0.25">
      <c r="A80" s="11"/>
      <c r="B80" s="11"/>
      <c r="C80" s="11"/>
      <c r="D80" s="17"/>
      <c r="E80" s="33"/>
      <c r="F80" s="18"/>
      <c r="G80" s="19"/>
      <c r="H80" s="20"/>
      <c r="I80" s="20"/>
      <c r="J80" s="20"/>
      <c r="K80" s="21"/>
      <c r="L80" s="31"/>
      <c r="M80" s="23"/>
      <c r="N80" s="32"/>
      <c r="O80" s="24"/>
      <c r="P80" s="25"/>
      <c r="Q80" s="26"/>
      <c r="R80" s="26"/>
      <c r="S80" s="27"/>
      <c r="T80" s="27"/>
      <c r="U80" s="27"/>
      <c r="V80" s="28"/>
      <c r="W80" s="29"/>
      <c r="X80" s="34"/>
      <c r="AB80" s="3"/>
    </row>
    <row r="81" spans="1:28" s="30" customFormat="1" ht="18.75" hidden="1" customHeight="1" x14ac:dyDescent="0.25">
      <c r="A81" s="11"/>
      <c r="B81" s="11"/>
      <c r="C81" s="11"/>
      <c r="D81" s="17"/>
      <c r="E81" s="33"/>
      <c r="F81" s="18"/>
      <c r="G81" s="19"/>
      <c r="H81" s="20"/>
      <c r="I81" s="20"/>
      <c r="J81" s="20"/>
      <c r="K81" s="21"/>
      <c r="L81" s="31"/>
      <c r="M81" s="23"/>
      <c r="N81" s="32"/>
      <c r="O81" s="24"/>
      <c r="P81" s="25"/>
      <c r="Q81" s="26"/>
      <c r="R81" s="26"/>
      <c r="S81" s="27"/>
      <c r="T81" s="27"/>
      <c r="U81" s="27"/>
      <c r="V81" s="28"/>
      <c r="W81" s="29"/>
      <c r="X81" s="34"/>
      <c r="AB81" s="3"/>
    </row>
    <row r="82" spans="1:28" s="30" customFormat="1" ht="18.75" hidden="1" customHeight="1" thickBot="1" x14ac:dyDescent="0.3">
      <c r="A82" s="11"/>
      <c r="B82" s="11"/>
      <c r="C82" s="11"/>
      <c r="D82" s="17"/>
      <c r="E82" s="33"/>
      <c r="F82" s="18"/>
      <c r="G82" s="19"/>
      <c r="H82" s="20"/>
      <c r="I82" s="20"/>
      <c r="J82" s="20"/>
      <c r="K82" s="21"/>
      <c r="L82" s="31"/>
      <c r="M82" s="23"/>
      <c r="N82" s="32"/>
      <c r="O82" s="24"/>
      <c r="P82" s="25"/>
      <c r="Q82" s="26"/>
      <c r="R82" s="26"/>
      <c r="S82" s="27"/>
      <c r="T82" s="27"/>
      <c r="U82" s="27"/>
      <c r="V82" s="28"/>
      <c r="W82" s="29"/>
      <c r="X82" s="34"/>
      <c r="AB82" s="3"/>
    </row>
    <row r="83" spans="1:28" s="30" customFormat="1" ht="18.75" hidden="1" customHeight="1" x14ac:dyDescent="0.25">
      <c r="A83" s="11"/>
      <c r="B83" s="11"/>
      <c r="C83" s="11"/>
      <c r="D83" s="17"/>
      <c r="E83" s="33"/>
      <c r="F83" s="18"/>
      <c r="G83" s="19"/>
      <c r="H83" s="20"/>
      <c r="I83" s="20"/>
      <c r="J83" s="20"/>
      <c r="K83" s="21"/>
      <c r="L83" s="31"/>
      <c r="M83" s="23"/>
      <c r="N83" s="32"/>
      <c r="O83" s="24"/>
      <c r="P83" s="25"/>
      <c r="Q83" s="26"/>
      <c r="R83" s="26"/>
      <c r="S83" s="27"/>
      <c r="T83" s="27"/>
      <c r="U83" s="27"/>
      <c r="V83" s="28"/>
      <c r="W83" s="29"/>
      <c r="X83" s="34"/>
      <c r="AB83" s="3"/>
    </row>
    <row r="84" spans="1:28" s="30" customFormat="1" ht="18.75" hidden="1" customHeight="1" x14ac:dyDescent="0.25">
      <c r="A84" s="11"/>
      <c r="B84" s="11"/>
      <c r="C84" s="11"/>
      <c r="D84" s="17"/>
      <c r="E84" s="33"/>
      <c r="F84" s="18"/>
      <c r="G84" s="19"/>
      <c r="H84" s="20"/>
      <c r="I84" s="20"/>
      <c r="J84" s="20"/>
      <c r="K84" s="21"/>
      <c r="L84" s="31"/>
      <c r="M84" s="23"/>
      <c r="N84" s="32"/>
      <c r="O84" s="24"/>
      <c r="P84" s="25"/>
      <c r="Q84" s="26"/>
      <c r="R84" s="26"/>
      <c r="S84" s="27"/>
      <c r="T84" s="27"/>
      <c r="U84" s="27"/>
      <c r="V84" s="28"/>
      <c r="W84" s="29"/>
      <c r="X84" s="34"/>
      <c r="AB84" s="3"/>
    </row>
    <row r="85" spans="1:28" s="30" customFormat="1" ht="18.75" hidden="1" customHeight="1" x14ac:dyDescent="0.25">
      <c r="A85" s="11"/>
      <c r="B85" s="11"/>
      <c r="C85" s="11"/>
      <c r="D85" s="17"/>
      <c r="E85" s="33"/>
      <c r="F85" s="18"/>
      <c r="G85" s="19"/>
      <c r="H85" s="20"/>
      <c r="I85" s="20"/>
      <c r="J85" s="20"/>
      <c r="K85" s="21"/>
      <c r="L85" s="31"/>
      <c r="M85" s="23"/>
      <c r="N85" s="32"/>
      <c r="O85" s="24"/>
      <c r="P85" s="25"/>
      <c r="Q85" s="26"/>
      <c r="R85" s="26"/>
      <c r="S85" s="27"/>
      <c r="T85" s="27"/>
      <c r="U85" s="27"/>
      <c r="V85" s="28"/>
      <c r="W85" s="29"/>
      <c r="X85" s="34"/>
      <c r="AB85" s="3"/>
    </row>
    <row r="86" spans="1:28" s="30" customFormat="1" ht="18.75" hidden="1" customHeight="1" x14ac:dyDescent="0.25">
      <c r="A86" s="11"/>
      <c r="B86" s="11"/>
      <c r="C86" s="11"/>
      <c r="D86" s="17"/>
      <c r="E86" s="33"/>
      <c r="F86" s="18"/>
      <c r="G86" s="19"/>
      <c r="H86" s="20"/>
      <c r="I86" s="20"/>
      <c r="J86" s="20"/>
      <c r="K86" s="21"/>
      <c r="L86" s="31"/>
      <c r="M86" s="23"/>
      <c r="N86" s="32"/>
      <c r="O86" s="24"/>
      <c r="P86" s="25"/>
      <c r="Q86" s="26"/>
      <c r="R86" s="26"/>
      <c r="S86" s="27"/>
      <c r="T86" s="27"/>
      <c r="U86" s="27"/>
      <c r="V86" s="28"/>
      <c r="W86" s="29"/>
      <c r="X86" s="34"/>
      <c r="AB86" s="3"/>
    </row>
    <row r="87" spans="1:28" s="30" customFormat="1" ht="18.75" hidden="1" customHeight="1" x14ac:dyDescent="0.25">
      <c r="A87" s="11"/>
      <c r="B87" s="11"/>
      <c r="C87" s="11"/>
      <c r="D87" s="17"/>
      <c r="E87" s="33"/>
      <c r="F87" s="18"/>
      <c r="G87" s="19"/>
      <c r="H87" s="20"/>
      <c r="I87" s="20"/>
      <c r="J87" s="20"/>
      <c r="K87" s="21"/>
      <c r="L87" s="31"/>
      <c r="M87" s="23"/>
      <c r="N87" s="32"/>
      <c r="O87" s="24"/>
      <c r="P87" s="25"/>
      <c r="Q87" s="26"/>
      <c r="R87" s="26"/>
      <c r="S87" s="27"/>
      <c r="T87" s="27"/>
      <c r="U87" s="27"/>
      <c r="V87" s="28"/>
      <c r="W87" s="29"/>
      <c r="X87" s="34"/>
      <c r="AB87" s="3"/>
    </row>
    <row r="88" spans="1:28" s="30" customFormat="1" ht="18.75" hidden="1" customHeight="1" x14ac:dyDescent="0.25">
      <c r="A88" s="11"/>
      <c r="B88" s="11"/>
      <c r="C88" s="11"/>
      <c r="D88" s="17"/>
      <c r="E88" s="33"/>
      <c r="F88" s="18"/>
      <c r="G88" s="19"/>
      <c r="H88" s="20"/>
      <c r="I88" s="20"/>
      <c r="J88" s="20"/>
      <c r="K88" s="21"/>
      <c r="L88" s="31"/>
      <c r="M88" s="23"/>
      <c r="N88" s="32"/>
      <c r="O88" s="24"/>
      <c r="P88" s="25"/>
      <c r="Q88" s="26"/>
      <c r="R88" s="26"/>
      <c r="S88" s="27"/>
      <c r="T88" s="27"/>
      <c r="U88" s="27"/>
      <c r="V88" s="28"/>
      <c r="W88" s="29"/>
      <c r="X88" s="34"/>
      <c r="AB88" s="3"/>
    </row>
    <row r="89" spans="1:28" s="30" customFormat="1" ht="18.75" hidden="1" customHeight="1" x14ac:dyDescent="0.25">
      <c r="A89" s="11"/>
      <c r="B89" s="11"/>
      <c r="C89" s="11"/>
      <c r="D89" s="17"/>
      <c r="E89" s="33"/>
      <c r="F89" s="18"/>
      <c r="G89" s="19"/>
      <c r="H89" s="20"/>
      <c r="I89" s="20"/>
      <c r="J89" s="20"/>
      <c r="K89" s="21"/>
      <c r="L89" s="31"/>
      <c r="M89" s="23"/>
      <c r="N89" s="32"/>
      <c r="O89" s="24"/>
      <c r="P89" s="25"/>
      <c r="Q89" s="26"/>
      <c r="R89" s="26"/>
      <c r="S89" s="27"/>
      <c r="T89" s="27"/>
      <c r="U89" s="27"/>
      <c r="V89" s="28"/>
      <c r="W89" s="29"/>
      <c r="X89" s="34"/>
      <c r="AB89" s="3"/>
    </row>
    <row r="90" spans="1:28" s="30" customFormat="1" ht="18.75" hidden="1" customHeight="1" x14ac:dyDescent="0.25">
      <c r="A90" s="11"/>
      <c r="B90" s="11"/>
      <c r="C90" s="11"/>
      <c r="D90" s="17"/>
      <c r="E90" s="33"/>
      <c r="F90" s="18"/>
      <c r="G90" s="19"/>
      <c r="H90" s="20"/>
      <c r="I90" s="20"/>
      <c r="J90" s="20"/>
      <c r="K90" s="21"/>
      <c r="L90" s="31"/>
      <c r="M90" s="23"/>
      <c r="N90" s="32"/>
      <c r="O90" s="24"/>
      <c r="P90" s="25"/>
      <c r="Q90" s="26"/>
      <c r="R90" s="26"/>
      <c r="S90" s="27"/>
      <c r="T90" s="27"/>
      <c r="U90" s="27"/>
      <c r="V90" s="28"/>
      <c r="W90" s="29"/>
      <c r="X90" s="34"/>
      <c r="AB90" s="3"/>
    </row>
    <row r="91" spans="1:28" s="30" customFormat="1" ht="18.75" hidden="1" customHeight="1" x14ac:dyDescent="0.25">
      <c r="A91" s="11"/>
      <c r="B91" s="11"/>
      <c r="C91" s="11"/>
      <c r="D91" s="17"/>
      <c r="E91" s="33"/>
      <c r="F91" s="18"/>
      <c r="G91" s="19"/>
      <c r="H91" s="20"/>
      <c r="I91" s="20"/>
      <c r="J91" s="20"/>
      <c r="K91" s="21"/>
      <c r="L91" s="31"/>
      <c r="M91" s="23"/>
      <c r="N91" s="32"/>
      <c r="O91" s="24"/>
      <c r="P91" s="25"/>
      <c r="Q91" s="26"/>
      <c r="R91" s="26"/>
      <c r="S91" s="27"/>
      <c r="T91" s="27"/>
      <c r="U91" s="27"/>
      <c r="V91" s="28"/>
      <c r="W91" s="29"/>
      <c r="X91" s="34"/>
      <c r="AB91" s="3"/>
    </row>
    <row r="92" spans="1:28" s="30" customFormat="1" ht="18.75" hidden="1" customHeight="1" x14ac:dyDescent="0.25">
      <c r="A92" s="11"/>
      <c r="B92" s="11"/>
      <c r="C92" s="11"/>
      <c r="D92" s="17"/>
      <c r="E92" s="33"/>
      <c r="F92" s="18"/>
      <c r="G92" s="19"/>
      <c r="H92" s="20"/>
      <c r="I92" s="20"/>
      <c r="J92" s="20"/>
      <c r="K92" s="21"/>
      <c r="L92" s="31"/>
      <c r="M92" s="23"/>
      <c r="N92" s="32"/>
      <c r="O92" s="24"/>
      <c r="P92" s="25"/>
      <c r="Q92" s="26"/>
      <c r="R92" s="26"/>
      <c r="S92" s="27"/>
      <c r="T92" s="27"/>
      <c r="U92" s="27"/>
      <c r="V92" s="28"/>
      <c r="W92" s="29"/>
      <c r="X92" s="34"/>
      <c r="AB92" s="3"/>
    </row>
    <row r="93" spans="1:28" s="30" customFormat="1" ht="18.75" hidden="1" customHeight="1" thickBot="1" x14ac:dyDescent="0.3">
      <c r="A93" s="11"/>
      <c r="B93" s="11"/>
      <c r="C93" s="11"/>
      <c r="D93" s="17"/>
      <c r="E93" s="33"/>
      <c r="F93" s="18"/>
      <c r="G93" s="19"/>
      <c r="H93" s="20"/>
      <c r="I93" s="20"/>
      <c r="J93" s="20"/>
      <c r="K93" s="21"/>
      <c r="L93" s="31"/>
      <c r="M93" s="23"/>
      <c r="N93" s="32"/>
      <c r="O93" s="24"/>
      <c r="P93" s="25"/>
      <c r="Q93" s="26"/>
      <c r="R93" s="26"/>
      <c r="S93" s="27"/>
      <c r="T93" s="27"/>
      <c r="U93" s="27"/>
      <c r="V93" s="28"/>
      <c r="W93" s="29"/>
      <c r="X93" s="34"/>
      <c r="AB93" s="3"/>
    </row>
    <row r="94" spans="1:28" s="30" customFormat="1" ht="18.75" hidden="1" customHeight="1" x14ac:dyDescent="0.25">
      <c r="A94" s="11"/>
      <c r="B94" s="11"/>
      <c r="C94" s="11"/>
      <c r="D94" s="17"/>
      <c r="E94" s="33"/>
      <c r="F94" s="18"/>
      <c r="G94" s="19"/>
      <c r="H94" s="20"/>
      <c r="I94" s="20"/>
      <c r="J94" s="20"/>
      <c r="K94" s="21"/>
      <c r="L94" s="31"/>
      <c r="M94" s="23"/>
      <c r="N94" s="32"/>
      <c r="O94" s="24"/>
      <c r="P94" s="25"/>
      <c r="Q94" s="26"/>
      <c r="R94" s="26"/>
      <c r="S94" s="27"/>
      <c r="T94" s="27"/>
      <c r="U94" s="27"/>
      <c r="V94" s="28"/>
      <c r="W94" s="29"/>
      <c r="X94" s="34"/>
      <c r="AB94" s="3"/>
    </row>
    <row r="95" spans="1:28" s="30" customFormat="1" ht="18.75" hidden="1" customHeight="1" x14ac:dyDescent="0.25">
      <c r="A95" s="11"/>
      <c r="B95" s="11"/>
      <c r="C95" s="11"/>
      <c r="D95" s="17"/>
      <c r="E95" s="33"/>
      <c r="F95" s="18"/>
      <c r="G95" s="19"/>
      <c r="H95" s="20"/>
      <c r="I95" s="20"/>
      <c r="J95" s="20"/>
      <c r="K95" s="21"/>
      <c r="L95" s="31"/>
      <c r="M95" s="23"/>
      <c r="N95" s="32"/>
      <c r="O95" s="24"/>
      <c r="P95" s="25"/>
      <c r="Q95" s="26"/>
      <c r="R95" s="26"/>
      <c r="S95" s="27"/>
      <c r="T95" s="27"/>
      <c r="U95" s="27"/>
      <c r="V95" s="28"/>
      <c r="W95" s="29"/>
      <c r="X95" s="34"/>
      <c r="AB95" s="3"/>
    </row>
    <row r="96" spans="1:28" s="30" customFormat="1" ht="18.75" hidden="1" customHeight="1" x14ac:dyDescent="0.25">
      <c r="A96" s="11"/>
      <c r="B96" s="11"/>
      <c r="C96" s="11"/>
      <c r="D96" s="17"/>
      <c r="E96" s="33"/>
      <c r="F96" s="18"/>
      <c r="G96" s="19"/>
      <c r="H96" s="20"/>
      <c r="I96" s="20"/>
      <c r="J96" s="20"/>
      <c r="K96" s="21"/>
      <c r="L96" s="31"/>
      <c r="M96" s="23"/>
      <c r="N96" s="32"/>
      <c r="O96" s="24"/>
      <c r="P96" s="25"/>
      <c r="Q96" s="26"/>
      <c r="R96" s="26"/>
      <c r="S96" s="27"/>
      <c r="T96" s="27"/>
      <c r="U96" s="27"/>
      <c r="V96" s="28"/>
      <c r="W96" s="29"/>
      <c r="X96" s="34"/>
      <c r="AB96" s="3"/>
    </row>
    <row r="97" spans="1:28" s="30" customFormat="1" ht="18.75" hidden="1" customHeight="1" x14ac:dyDescent="0.25">
      <c r="A97" s="11"/>
      <c r="B97" s="11"/>
      <c r="C97" s="11"/>
      <c r="D97" s="17"/>
      <c r="E97" s="33"/>
      <c r="F97" s="18"/>
      <c r="G97" s="19"/>
      <c r="H97" s="20"/>
      <c r="I97" s="20"/>
      <c r="J97" s="20"/>
      <c r="K97" s="21"/>
      <c r="L97" s="31"/>
      <c r="M97" s="23"/>
      <c r="N97" s="32"/>
      <c r="O97" s="24"/>
      <c r="P97" s="25"/>
      <c r="Q97" s="26"/>
      <c r="R97" s="26"/>
      <c r="S97" s="27"/>
      <c r="T97" s="27"/>
      <c r="U97" s="27"/>
      <c r="V97" s="28"/>
      <c r="W97" s="29"/>
      <c r="X97" s="34"/>
      <c r="AB97" s="3"/>
    </row>
    <row r="98" spans="1:28" s="30" customFormat="1" ht="18.75" hidden="1" customHeight="1" x14ac:dyDescent="0.25">
      <c r="A98" s="11"/>
      <c r="B98" s="11"/>
      <c r="C98" s="11"/>
      <c r="D98" s="17"/>
      <c r="E98" s="33"/>
      <c r="F98" s="18"/>
      <c r="G98" s="19"/>
      <c r="H98" s="20"/>
      <c r="I98" s="20"/>
      <c r="J98" s="20"/>
      <c r="K98" s="21"/>
      <c r="L98" s="31"/>
      <c r="M98" s="23"/>
      <c r="N98" s="32"/>
      <c r="O98" s="24"/>
      <c r="P98" s="25"/>
      <c r="Q98" s="26"/>
      <c r="R98" s="26"/>
      <c r="S98" s="27"/>
      <c r="T98" s="27"/>
      <c r="U98" s="27"/>
      <c r="V98" s="28"/>
      <c r="W98" s="29"/>
      <c r="X98" s="34"/>
      <c r="AB98" s="3"/>
    </row>
    <row r="99" spans="1:28" s="30" customFormat="1" ht="6.75" customHeight="1" x14ac:dyDescent="0.25">
      <c r="A99" s="11" t="str">
        <f t="shared" si="8"/>
        <v/>
      </c>
      <c r="B99" s="11" t="str">
        <f>CONCATENATE(D99,O99)</f>
        <v/>
      </c>
      <c r="C99" s="11">
        <v>42</v>
      </c>
      <c r="D99" s="38"/>
      <c r="E99" s="38"/>
      <c r="F99" s="39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38"/>
      <c r="X99" s="40"/>
      <c r="AB99" s="3"/>
    </row>
    <row r="100" spans="1:28" s="30" customFormat="1" ht="23.25" customHeight="1" x14ac:dyDescent="0.25">
      <c r="A100" s="11"/>
      <c r="B100" s="11"/>
      <c r="C100" s="11"/>
      <c r="D100" s="41" t="s">
        <v>22</v>
      </c>
      <c r="E100" s="42"/>
      <c r="F100" s="42"/>
      <c r="G100" s="42"/>
      <c r="H100" s="42"/>
      <c r="I100" s="42"/>
      <c r="J100" s="43"/>
      <c r="K100" s="44">
        <f>SUM(K7:K99)</f>
        <v>48678.665949999995</v>
      </c>
      <c r="L100" s="44">
        <f>SUM(L7:L99)</f>
        <v>46841.457929999997</v>
      </c>
      <c r="M100" s="44"/>
      <c r="N100" s="44">
        <f>SUM(N7:N99)</f>
        <v>3135.7802200000001</v>
      </c>
      <c r="O100" s="41"/>
      <c r="P100" s="42"/>
      <c r="Q100" s="42"/>
      <c r="R100" s="42"/>
      <c r="S100" s="45">
        <f>SUM(S7:S99)</f>
        <v>160.68890000000002</v>
      </c>
      <c r="T100" s="45">
        <f>SUM(T7:T99)</f>
        <v>3768.7515099999996</v>
      </c>
      <c r="U100" s="45">
        <f>SUM(U7:U99)</f>
        <v>38401.30515</v>
      </c>
      <c r="V100" s="45">
        <f>U100+T100</f>
        <v>42170.056660000002</v>
      </c>
      <c r="W100" s="46">
        <f>SUM(W8:W99)</f>
        <v>42330.745559999988</v>
      </c>
      <c r="X100" s="40"/>
      <c r="AB100" s="3"/>
    </row>
    <row r="101" spans="1:28" s="30" customFormat="1" ht="23.25" customHeight="1" x14ac:dyDescent="0.25">
      <c r="A101" s="11"/>
      <c r="B101" s="11"/>
      <c r="C101" s="11"/>
      <c r="X101" s="40"/>
      <c r="AB101" s="3"/>
    </row>
    <row r="102" spans="1:28" s="30" customFormat="1" ht="23.25" customHeight="1" thickBot="1" x14ac:dyDescent="0.3">
      <c r="A102" s="11"/>
      <c r="B102" s="11"/>
      <c r="C102" s="11"/>
      <c r="N102" s="47"/>
      <c r="X102" s="40"/>
      <c r="AB102" s="3"/>
    </row>
    <row r="103" spans="1:28" s="13" customFormat="1" ht="23.25" customHeight="1" x14ac:dyDescent="0.25">
      <c r="A103" s="11"/>
      <c r="B103" s="11"/>
      <c r="C103" s="11"/>
      <c r="D103" s="89" t="s">
        <v>103</v>
      </c>
      <c r="E103" s="90"/>
      <c r="F103" s="91" t="s">
        <v>104</v>
      </c>
      <c r="G103" s="92"/>
      <c r="H103" s="92"/>
      <c r="I103" s="92"/>
      <c r="J103" s="92"/>
      <c r="K103" s="92"/>
      <c r="L103" s="93"/>
      <c r="M103" s="91" t="s">
        <v>105</v>
      </c>
      <c r="N103" s="92"/>
      <c r="O103" s="92"/>
      <c r="P103" s="92"/>
      <c r="Q103" s="92"/>
      <c r="R103" s="92"/>
      <c r="S103" s="93"/>
      <c r="T103" s="48" t="s">
        <v>22</v>
      </c>
      <c r="U103" s="49"/>
      <c r="X103" s="40"/>
      <c r="Y103" s="30"/>
      <c r="Z103" s="30"/>
      <c r="AA103" s="30"/>
      <c r="AB103" s="3"/>
    </row>
    <row r="104" spans="1:28" s="13" customFormat="1" ht="23.25" customHeight="1" x14ac:dyDescent="0.25">
      <c r="A104" s="11"/>
      <c r="B104" s="11"/>
      <c r="C104" s="11"/>
      <c r="D104" s="50"/>
      <c r="E104" s="51"/>
      <c r="F104" s="52" t="s">
        <v>35</v>
      </c>
      <c r="G104" s="53" t="s">
        <v>59</v>
      </c>
      <c r="H104" s="53" t="s">
        <v>106</v>
      </c>
      <c r="I104" s="53" t="s">
        <v>30</v>
      </c>
      <c r="J104" s="53" t="s">
        <v>64</v>
      </c>
      <c r="K104" s="53" t="s">
        <v>107</v>
      </c>
      <c r="L104" s="54"/>
      <c r="M104" s="55" t="s">
        <v>73</v>
      </c>
      <c r="N104" s="56" t="s">
        <v>108</v>
      </c>
      <c r="O104" s="53" t="s">
        <v>52</v>
      </c>
      <c r="P104" s="57" t="s">
        <v>109</v>
      </c>
      <c r="Q104" s="56" t="s">
        <v>31</v>
      </c>
      <c r="R104" s="56" t="s">
        <v>40</v>
      </c>
      <c r="S104" s="54" t="s">
        <v>101</v>
      </c>
      <c r="T104" s="58" t="s">
        <v>110</v>
      </c>
      <c r="U104" s="59" t="s">
        <v>111</v>
      </c>
      <c r="X104" s="40"/>
      <c r="Y104" s="30"/>
      <c r="Z104" s="30"/>
      <c r="AA104" s="30"/>
      <c r="AB104" s="3"/>
    </row>
    <row r="105" spans="1:28" s="13" customFormat="1" ht="21" customHeight="1" x14ac:dyDescent="0.25">
      <c r="A105" s="11"/>
      <c r="B105" s="11"/>
      <c r="C105" s="11"/>
      <c r="D105" s="60" t="s">
        <v>28</v>
      </c>
      <c r="E105" s="61"/>
      <c r="F105" s="62">
        <f t="shared" ref="F105:L111" ca="1" si="9">SUMIF($A$7:$W$99,CONCATENATE($D105,F$104),$W$7:$W$99)</f>
        <v>374.43596999999994</v>
      </c>
      <c r="G105" s="63">
        <f t="shared" ca="1" si="9"/>
        <v>0</v>
      </c>
      <c r="H105" s="63">
        <f t="shared" ca="1" si="9"/>
        <v>0</v>
      </c>
      <c r="I105" s="63">
        <f t="shared" ca="1" si="9"/>
        <v>25007.453260000002</v>
      </c>
      <c r="J105" s="63">
        <f t="shared" ca="1" si="9"/>
        <v>0</v>
      </c>
      <c r="K105" s="63">
        <f t="shared" ca="1" si="9"/>
        <v>0</v>
      </c>
      <c r="L105" s="64">
        <f t="shared" ca="1" si="9"/>
        <v>0</v>
      </c>
      <c r="M105" s="62">
        <f t="shared" ref="M105:S111" ca="1" si="10">SUMIF($B$7:$W$99,CONCATENATE($D105,M$104),$W$7:$W$99)</f>
        <v>9445.1223300000001</v>
      </c>
      <c r="N105" s="63">
        <f t="shared" ca="1" si="10"/>
        <v>0</v>
      </c>
      <c r="O105" s="63">
        <f t="shared" ca="1" si="10"/>
        <v>1127.3338799999999</v>
      </c>
      <c r="P105" s="63">
        <f t="shared" ca="1" si="10"/>
        <v>0</v>
      </c>
      <c r="Q105" s="63">
        <f t="shared" ca="1" si="10"/>
        <v>14809.43302</v>
      </c>
      <c r="R105" s="63">
        <f t="shared" ca="1" si="10"/>
        <v>0</v>
      </c>
      <c r="S105" s="64">
        <f t="shared" ca="1" si="10"/>
        <v>0</v>
      </c>
      <c r="T105" s="65">
        <f t="shared" ref="T105:T111" ca="1" si="11">SUM(F105:L105)</f>
        <v>25381.889230000001</v>
      </c>
      <c r="U105" s="66">
        <f t="shared" ref="U105:U111" ca="1" si="12">IF(T105&gt;0,T105/$T$112,0)</f>
        <v>0.59960883972675305</v>
      </c>
      <c r="X105" s="40"/>
      <c r="Y105" s="30"/>
      <c r="Z105" s="30"/>
      <c r="AA105" s="30"/>
      <c r="AB105" s="3"/>
    </row>
    <row r="106" spans="1:28" s="13" customFormat="1" ht="21" customHeight="1" x14ac:dyDescent="0.25">
      <c r="A106" s="11"/>
      <c r="B106" s="11"/>
      <c r="C106" s="11"/>
      <c r="D106" s="67" t="s">
        <v>112</v>
      </c>
      <c r="E106" s="61"/>
      <c r="F106" s="62">
        <f t="shared" ca="1" si="9"/>
        <v>0</v>
      </c>
      <c r="G106" s="63">
        <f t="shared" ca="1" si="9"/>
        <v>0</v>
      </c>
      <c r="H106" s="63">
        <f t="shared" ca="1" si="9"/>
        <v>0</v>
      </c>
      <c r="I106" s="63">
        <f t="shared" ca="1" si="9"/>
        <v>0</v>
      </c>
      <c r="J106" s="63">
        <f t="shared" ca="1" si="9"/>
        <v>0</v>
      </c>
      <c r="K106" s="63">
        <f t="shared" ca="1" si="9"/>
        <v>0</v>
      </c>
      <c r="L106" s="64">
        <f t="shared" ca="1" si="9"/>
        <v>0</v>
      </c>
      <c r="M106" s="62">
        <f t="shared" ca="1" si="10"/>
        <v>0</v>
      </c>
      <c r="N106" s="63">
        <f t="shared" ca="1" si="10"/>
        <v>0</v>
      </c>
      <c r="O106" s="63">
        <f t="shared" ca="1" si="10"/>
        <v>0</v>
      </c>
      <c r="P106" s="63">
        <f t="shared" ca="1" si="10"/>
        <v>0</v>
      </c>
      <c r="Q106" s="63">
        <f t="shared" ca="1" si="10"/>
        <v>0</v>
      </c>
      <c r="R106" s="63">
        <f t="shared" ca="1" si="10"/>
        <v>0</v>
      </c>
      <c r="S106" s="64">
        <f t="shared" ca="1" si="10"/>
        <v>0</v>
      </c>
      <c r="T106" s="65">
        <f t="shared" ca="1" si="11"/>
        <v>0</v>
      </c>
      <c r="U106" s="66">
        <f t="shared" ca="1" si="12"/>
        <v>0</v>
      </c>
      <c r="X106" s="40"/>
      <c r="Y106" s="30"/>
      <c r="Z106" s="30"/>
      <c r="AA106" s="30"/>
      <c r="AB106" s="3"/>
    </row>
    <row r="107" spans="1:28" s="13" customFormat="1" ht="21" customHeight="1" x14ac:dyDescent="0.25">
      <c r="A107" s="11"/>
      <c r="B107" s="11"/>
      <c r="C107" s="11"/>
      <c r="D107" s="67" t="s">
        <v>99</v>
      </c>
      <c r="E107" s="61"/>
      <c r="F107" s="62">
        <f t="shared" ca="1" si="9"/>
        <v>0</v>
      </c>
      <c r="G107" s="63">
        <f t="shared" ca="1" si="9"/>
        <v>0</v>
      </c>
      <c r="H107" s="63">
        <f t="shared" ca="1" si="9"/>
        <v>0</v>
      </c>
      <c r="I107" s="63">
        <f t="shared" ca="1" si="9"/>
        <v>12292.48194</v>
      </c>
      <c r="J107" s="63">
        <f t="shared" ca="1" si="9"/>
        <v>0</v>
      </c>
      <c r="K107" s="63">
        <f t="shared" ca="1" si="9"/>
        <v>0</v>
      </c>
      <c r="L107" s="64">
        <f t="shared" ca="1" si="9"/>
        <v>0</v>
      </c>
      <c r="M107" s="62">
        <f t="shared" ca="1" si="10"/>
        <v>0</v>
      </c>
      <c r="N107" s="63">
        <f t="shared" ca="1" si="10"/>
        <v>12292.48194</v>
      </c>
      <c r="O107" s="63">
        <f t="shared" ca="1" si="10"/>
        <v>0</v>
      </c>
      <c r="P107" s="63">
        <f t="shared" ca="1" si="10"/>
        <v>0</v>
      </c>
      <c r="Q107" s="63">
        <f t="shared" ca="1" si="10"/>
        <v>0</v>
      </c>
      <c r="R107" s="63">
        <f t="shared" ca="1" si="10"/>
        <v>0</v>
      </c>
      <c r="S107" s="64">
        <f t="shared" ca="1" si="10"/>
        <v>0</v>
      </c>
      <c r="T107" s="65">
        <f t="shared" ca="1" si="11"/>
        <v>12292.48194</v>
      </c>
      <c r="U107" s="66">
        <f t="shared" ca="1" si="12"/>
        <v>0.29039134032204844</v>
      </c>
      <c r="X107" s="40"/>
      <c r="Y107" s="30"/>
      <c r="Z107" s="30"/>
      <c r="AA107" s="30"/>
      <c r="AB107" s="3"/>
    </row>
    <row r="108" spans="1:28" ht="21" customHeight="1" x14ac:dyDescent="0.25">
      <c r="A108" s="1"/>
      <c r="B108" s="1"/>
      <c r="C108" s="1"/>
      <c r="D108" s="67" t="s">
        <v>113</v>
      </c>
      <c r="E108" s="61"/>
      <c r="F108" s="62">
        <f t="shared" ca="1" si="9"/>
        <v>0</v>
      </c>
      <c r="G108" s="63">
        <f t="shared" ca="1" si="9"/>
        <v>0</v>
      </c>
      <c r="H108" s="63">
        <f t="shared" ca="1" si="9"/>
        <v>0</v>
      </c>
      <c r="I108" s="63">
        <f t="shared" ca="1" si="9"/>
        <v>0</v>
      </c>
      <c r="J108" s="63">
        <f t="shared" ca="1" si="9"/>
        <v>0</v>
      </c>
      <c r="K108" s="63">
        <f t="shared" ca="1" si="9"/>
        <v>0</v>
      </c>
      <c r="L108" s="64">
        <f t="shared" ca="1" si="9"/>
        <v>0</v>
      </c>
      <c r="M108" s="62">
        <f t="shared" ca="1" si="10"/>
        <v>0</v>
      </c>
      <c r="N108" s="63">
        <f t="shared" ca="1" si="10"/>
        <v>0</v>
      </c>
      <c r="O108" s="63">
        <f t="shared" ca="1" si="10"/>
        <v>0</v>
      </c>
      <c r="P108" s="63">
        <f t="shared" ca="1" si="10"/>
        <v>0</v>
      </c>
      <c r="Q108" s="63">
        <f t="shared" ca="1" si="10"/>
        <v>0</v>
      </c>
      <c r="R108" s="63">
        <f t="shared" ca="1" si="10"/>
        <v>0</v>
      </c>
      <c r="S108" s="64">
        <f t="shared" ca="1" si="10"/>
        <v>0</v>
      </c>
      <c r="T108" s="65">
        <f t="shared" ca="1" si="11"/>
        <v>0</v>
      </c>
      <c r="U108" s="66">
        <f t="shared" ca="1" si="12"/>
        <v>0</v>
      </c>
      <c r="V108" s="13"/>
      <c r="X108" s="2"/>
      <c r="Y108" s="30"/>
      <c r="Z108" s="30"/>
      <c r="AA108" s="30"/>
      <c r="AB108" s="3"/>
    </row>
    <row r="109" spans="1:28" ht="21" customHeight="1" x14ac:dyDescent="0.25">
      <c r="A109" s="1"/>
      <c r="B109" s="1"/>
      <c r="C109" s="1"/>
      <c r="D109" s="67" t="s">
        <v>114</v>
      </c>
      <c r="E109" s="61"/>
      <c r="F109" s="62">
        <f t="shared" ca="1" si="9"/>
        <v>0</v>
      </c>
      <c r="G109" s="63">
        <f t="shared" ca="1" si="9"/>
        <v>0</v>
      </c>
      <c r="H109" s="63">
        <f t="shared" ca="1" si="9"/>
        <v>0</v>
      </c>
      <c r="I109" s="63">
        <f t="shared" ca="1" si="9"/>
        <v>0</v>
      </c>
      <c r="J109" s="63">
        <f t="shared" ca="1" si="9"/>
        <v>0</v>
      </c>
      <c r="K109" s="63">
        <f t="shared" ca="1" si="9"/>
        <v>0</v>
      </c>
      <c r="L109" s="64">
        <f t="shared" ca="1" si="9"/>
        <v>0</v>
      </c>
      <c r="M109" s="62">
        <f t="shared" ca="1" si="10"/>
        <v>0</v>
      </c>
      <c r="N109" s="63">
        <f t="shared" ca="1" si="10"/>
        <v>0</v>
      </c>
      <c r="O109" s="63">
        <f t="shared" ca="1" si="10"/>
        <v>0</v>
      </c>
      <c r="P109" s="63">
        <f t="shared" ca="1" si="10"/>
        <v>0</v>
      </c>
      <c r="Q109" s="63">
        <f t="shared" ca="1" si="10"/>
        <v>0</v>
      </c>
      <c r="R109" s="63">
        <f t="shared" ca="1" si="10"/>
        <v>0</v>
      </c>
      <c r="S109" s="64">
        <f t="shared" ca="1" si="10"/>
        <v>0</v>
      </c>
      <c r="T109" s="65">
        <f t="shared" ca="1" si="11"/>
        <v>0</v>
      </c>
      <c r="U109" s="66">
        <f t="shared" ca="1" si="12"/>
        <v>0</v>
      </c>
      <c r="V109" s="13"/>
      <c r="X109" s="2"/>
      <c r="Y109" s="30"/>
      <c r="Z109" s="30"/>
      <c r="AA109" s="30"/>
      <c r="AB109" s="3"/>
    </row>
    <row r="110" spans="1:28" ht="21" customHeight="1" x14ac:dyDescent="0.25">
      <c r="A110" s="1"/>
      <c r="B110" s="1"/>
      <c r="C110" s="1"/>
      <c r="D110" s="67" t="s">
        <v>38</v>
      </c>
      <c r="E110" s="61"/>
      <c r="F110" s="62">
        <f t="shared" ca="1" si="9"/>
        <v>26.036000000000001</v>
      </c>
      <c r="G110" s="63">
        <f t="shared" ca="1" si="9"/>
        <v>231.75787</v>
      </c>
      <c r="H110" s="63">
        <f t="shared" ca="1" si="9"/>
        <v>0</v>
      </c>
      <c r="I110" s="63">
        <f t="shared" ca="1" si="9"/>
        <v>0</v>
      </c>
      <c r="J110" s="63">
        <f t="shared" ca="1" si="9"/>
        <v>4398.5805199999995</v>
      </c>
      <c r="K110" s="63">
        <f t="shared" ca="1" si="9"/>
        <v>0</v>
      </c>
      <c r="L110" s="64">
        <f t="shared" ca="1" si="9"/>
        <v>0</v>
      </c>
      <c r="M110" s="62">
        <f t="shared" ca="1" si="10"/>
        <v>0</v>
      </c>
      <c r="N110" s="63">
        <f t="shared" ca="1" si="10"/>
        <v>0</v>
      </c>
      <c r="O110" s="63">
        <f t="shared" ca="1" si="10"/>
        <v>0</v>
      </c>
      <c r="P110" s="63">
        <f t="shared" ca="1" si="10"/>
        <v>0</v>
      </c>
      <c r="Q110" s="63">
        <f t="shared" ca="1" si="10"/>
        <v>1720.83411</v>
      </c>
      <c r="R110" s="63">
        <f t="shared" ca="1" si="10"/>
        <v>2935.5402799999997</v>
      </c>
      <c r="S110" s="64">
        <f t="shared" ca="1" si="10"/>
        <v>0</v>
      </c>
      <c r="T110" s="65">
        <f t="shared" ca="1" si="11"/>
        <v>4656.374389999999</v>
      </c>
      <c r="U110" s="66">
        <f t="shared" ca="1" si="12"/>
        <v>0.1099998199511986</v>
      </c>
      <c r="V110" s="13"/>
      <c r="X110" s="2"/>
      <c r="Y110" s="30"/>
      <c r="Z110" s="30"/>
      <c r="AA110" s="30"/>
      <c r="AB110" s="3"/>
    </row>
    <row r="111" spans="1:28" ht="21" customHeight="1" x14ac:dyDescent="0.25">
      <c r="A111" s="1"/>
      <c r="B111" s="1"/>
      <c r="C111" s="1"/>
      <c r="D111" s="67" t="s">
        <v>115</v>
      </c>
      <c r="E111" s="61"/>
      <c r="F111" s="62">
        <f t="shared" ca="1" si="9"/>
        <v>0</v>
      </c>
      <c r="G111" s="63">
        <f t="shared" ca="1" si="9"/>
        <v>0</v>
      </c>
      <c r="H111" s="63">
        <f t="shared" ca="1" si="9"/>
        <v>0</v>
      </c>
      <c r="I111" s="63">
        <f t="shared" ca="1" si="9"/>
        <v>0</v>
      </c>
      <c r="J111" s="63">
        <f t="shared" ca="1" si="9"/>
        <v>0</v>
      </c>
      <c r="K111" s="63">
        <f t="shared" ca="1" si="9"/>
        <v>0</v>
      </c>
      <c r="L111" s="64">
        <f t="shared" ca="1" si="9"/>
        <v>0</v>
      </c>
      <c r="M111" s="62">
        <f t="shared" ca="1" si="10"/>
        <v>0</v>
      </c>
      <c r="N111" s="63">
        <f t="shared" ca="1" si="10"/>
        <v>0</v>
      </c>
      <c r="O111" s="63">
        <f t="shared" ca="1" si="10"/>
        <v>0</v>
      </c>
      <c r="P111" s="63">
        <f t="shared" ca="1" si="10"/>
        <v>0</v>
      </c>
      <c r="Q111" s="63">
        <f t="shared" ca="1" si="10"/>
        <v>0</v>
      </c>
      <c r="R111" s="63">
        <f t="shared" ca="1" si="10"/>
        <v>0</v>
      </c>
      <c r="S111" s="64">
        <f t="shared" ca="1" si="10"/>
        <v>0</v>
      </c>
      <c r="T111" s="65">
        <f t="shared" ca="1" si="11"/>
        <v>0</v>
      </c>
      <c r="U111" s="66">
        <f t="shared" ca="1" si="12"/>
        <v>0</v>
      </c>
      <c r="V111" s="13"/>
      <c r="X111" s="2"/>
      <c r="Y111" s="30"/>
      <c r="Z111" s="30"/>
      <c r="AA111" s="30"/>
      <c r="AB111" s="3"/>
    </row>
    <row r="112" spans="1:28" s="13" customFormat="1" ht="15.75" x14ac:dyDescent="0.25">
      <c r="A112" s="11"/>
      <c r="B112" s="11"/>
      <c r="C112" s="11"/>
      <c r="D112" s="68" t="s">
        <v>22</v>
      </c>
      <c r="E112" s="69"/>
      <c r="F112" s="70">
        <f ca="1">SUM(F105:F111)</f>
        <v>400.47196999999994</v>
      </c>
      <c r="G112" s="71">
        <f t="shared" ref="G112:S112" ca="1" si="13">SUM(G105:G111)</f>
        <v>231.75787</v>
      </c>
      <c r="H112" s="71">
        <f t="shared" ca="1" si="13"/>
        <v>0</v>
      </c>
      <c r="I112" s="71">
        <f t="shared" ca="1" si="13"/>
        <v>37299.9352</v>
      </c>
      <c r="J112" s="71">
        <f t="shared" ca="1" si="13"/>
        <v>4398.5805199999995</v>
      </c>
      <c r="K112" s="71">
        <f t="shared" ca="1" si="13"/>
        <v>0</v>
      </c>
      <c r="L112" s="72">
        <f t="shared" ca="1" si="13"/>
        <v>0</v>
      </c>
      <c r="M112" s="73">
        <f t="shared" ca="1" si="13"/>
        <v>9445.1223300000001</v>
      </c>
      <c r="N112" s="74">
        <f t="shared" ca="1" si="13"/>
        <v>12292.48194</v>
      </c>
      <c r="O112" s="74">
        <f t="shared" ca="1" si="13"/>
        <v>1127.3338799999999</v>
      </c>
      <c r="P112" s="74">
        <f t="shared" ca="1" si="13"/>
        <v>0</v>
      </c>
      <c r="Q112" s="74">
        <f t="shared" ca="1" si="13"/>
        <v>16530.26713</v>
      </c>
      <c r="R112" s="74">
        <f t="shared" ca="1" si="13"/>
        <v>2935.5402799999997</v>
      </c>
      <c r="S112" s="75">
        <f t="shared" ca="1" si="13"/>
        <v>0</v>
      </c>
      <c r="T112" s="76">
        <f ca="1">SUM(T105:T111)</f>
        <v>42330.745559999996</v>
      </c>
      <c r="U112" s="77">
        <f ca="1">SUM(U105:U110)</f>
        <v>1.0000000000000002</v>
      </c>
      <c r="V112" s="78">
        <f ca="1">SUM(F112:L112)-T112+SUM(M112:S112)-W100</f>
        <v>0</v>
      </c>
      <c r="X112" s="40"/>
      <c r="Y112" s="30"/>
      <c r="Z112" s="30"/>
      <c r="AA112" s="30"/>
      <c r="AB112" s="3"/>
    </row>
    <row r="113" spans="1:28" s="13" customFormat="1" ht="19.5" thickBot="1" x14ac:dyDescent="0.3">
      <c r="A113" s="11"/>
      <c r="B113" s="11"/>
      <c r="C113" s="11"/>
      <c r="D113" s="79"/>
      <c r="E113" s="80" t="s">
        <v>111</v>
      </c>
      <c r="F113" s="81">
        <f t="shared" ref="F113:S113" ca="1" si="14">IF(F112&gt;0,F112/$T$112,0)</f>
        <v>9.4605461043053736E-3</v>
      </c>
      <c r="G113" s="82">
        <f t="shared" ca="1" si="14"/>
        <v>5.474930028612518E-3</v>
      </c>
      <c r="H113" s="82">
        <f t="shared" ca="1" si="14"/>
        <v>0</v>
      </c>
      <c r="I113" s="82">
        <f t="shared" ca="1" si="14"/>
        <v>0.88115469516431555</v>
      </c>
      <c r="J113" s="82">
        <f t="shared" ca="1" si="14"/>
        <v>0.10390982870276665</v>
      </c>
      <c r="K113" s="82">
        <f t="shared" ca="1" si="14"/>
        <v>0</v>
      </c>
      <c r="L113" s="83">
        <f t="shared" ca="1" si="14"/>
        <v>0</v>
      </c>
      <c r="M113" s="81">
        <f t="shared" ca="1" si="14"/>
        <v>0.22312676531086359</v>
      </c>
      <c r="N113" s="82">
        <f t="shared" ca="1" si="14"/>
        <v>0.29039134032204844</v>
      </c>
      <c r="O113" s="82">
        <f t="shared" ca="1" si="14"/>
        <v>2.6631562120778295E-2</v>
      </c>
      <c r="P113" s="82">
        <f t="shared" ca="1" si="14"/>
        <v>0</v>
      </c>
      <c r="Q113" s="82">
        <f t="shared" ca="1" si="14"/>
        <v>0.39050262194342511</v>
      </c>
      <c r="R113" s="82">
        <f t="shared" ca="1" si="14"/>
        <v>6.9347710302884641E-2</v>
      </c>
      <c r="S113" s="83">
        <f t="shared" ca="1" si="14"/>
        <v>0</v>
      </c>
      <c r="T113" s="84">
        <f ca="1">SUM(F113:R113)/2</f>
        <v>0.99999999999999989</v>
      </c>
      <c r="U113" s="85"/>
      <c r="X113" s="40"/>
      <c r="Y113" s="30"/>
      <c r="Z113" s="30"/>
      <c r="AA113" s="30"/>
      <c r="AB113" s="3"/>
    </row>
    <row r="114" spans="1:28" s="13" customFormat="1" ht="15.75" customHeight="1" x14ac:dyDescent="0.25">
      <c r="A114" s="11"/>
      <c r="B114" s="11"/>
      <c r="C114" s="11"/>
      <c r="W114" s="30"/>
      <c r="X114" s="40"/>
      <c r="Y114" s="30"/>
      <c r="Z114" s="30"/>
      <c r="AA114" s="30"/>
      <c r="AB114" s="3"/>
    </row>
    <row r="115" spans="1:28" ht="15.75" x14ac:dyDescent="0.25">
      <c r="A115" s="1"/>
      <c r="B115" s="1"/>
      <c r="C115" s="1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30"/>
      <c r="Z115" s="30"/>
      <c r="AA115" s="30"/>
      <c r="AB115" s="3"/>
    </row>
    <row r="116" spans="1:28" ht="15.75" x14ac:dyDescent="0.25">
      <c r="A116" s="1"/>
      <c r="B116" s="1"/>
      <c r="C116" s="1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30"/>
      <c r="Z116" s="30"/>
      <c r="AA116" s="30"/>
      <c r="AB116" s="3"/>
    </row>
    <row r="117" spans="1:28" ht="15.75" x14ac:dyDescent="0.25">
      <c r="Y117" s="30"/>
      <c r="Z117" s="30"/>
      <c r="AA117" s="30"/>
      <c r="AB117" s="3"/>
    </row>
    <row r="120" spans="1:28" x14ac:dyDescent="0.25">
      <c r="A120"/>
      <c r="B120"/>
      <c r="C120"/>
      <c r="W120"/>
    </row>
    <row r="121" spans="1:28" x14ac:dyDescent="0.25">
      <c r="A121"/>
      <c r="B121"/>
      <c r="C121"/>
      <c r="W121"/>
    </row>
    <row r="122" spans="1:28" x14ac:dyDescent="0.25">
      <c r="A122"/>
      <c r="B122"/>
      <c r="C122"/>
      <c r="W122"/>
    </row>
    <row r="123" spans="1:28" x14ac:dyDescent="0.25">
      <c r="A123"/>
      <c r="B123"/>
      <c r="C123"/>
      <c r="W123"/>
    </row>
    <row r="124" spans="1:28" x14ac:dyDescent="0.25">
      <c r="A124"/>
      <c r="B124"/>
      <c r="C124"/>
      <c r="W124"/>
    </row>
    <row r="125" spans="1:28" x14ac:dyDescent="0.25">
      <c r="A125"/>
      <c r="B125"/>
      <c r="C125"/>
      <c r="W125"/>
    </row>
    <row r="126" spans="1:28" x14ac:dyDescent="0.25">
      <c r="A126"/>
      <c r="B126"/>
      <c r="C126"/>
      <c r="W126"/>
    </row>
    <row r="127" spans="1:28" x14ac:dyDescent="0.25">
      <c r="A127"/>
      <c r="B127"/>
      <c r="C127"/>
      <c r="W127"/>
    </row>
    <row r="128" spans="1:28" x14ac:dyDescent="0.25">
      <c r="A128"/>
      <c r="B128"/>
      <c r="C128"/>
      <c r="W128"/>
    </row>
    <row r="129" spans="1:23" x14ac:dyDescent="0.25">
      <c r="A129"/>
      <c r="B129"/>
      <c r="C129"/>
      <c r="W129"/>
    </row>
    <row r="130" spans="1:23" x14ac:dyDescent="0.25">
      <c r="A130"/>
      <c r="B130"/>
      <c r="C130"/>
      <c r="W130"/>
    </row>
    <row r="131" spans="1:23" x14ac:dyDescent="0.25">
      <c r="A131"/>
      <c r="B131"/>
      <c r="C131"/>
      <c r="W131"/>
    </row>
    <row r="132" spans="1:23" x14ac:dyDescent="0.25">
      <c r="A132"/>
      <c r="B132"/>
      <c r="C132"/>
      <c r="W132"/>
    </row>
    <row r="133" spans="1:23" x14ac:dyDescent="0.25">
      <c r="A133"/>
      <c r="B133"/>
      <c r="C133"/>
      <c r="W133"/>
    </row>
    <row r="134" spans="1:23" x14ac:dyDescent="0.25">
      <c r="A134"/>
      <c r="B134"/>
      <c r="C134"/>
      <c r="W134"/>
    </row>
    <row r="135" spans="1:23" x14ac:dyDescent="0.25">
      <c r="A135"/>
      <c r="B135"/>
      <c r="C135"/>
      <c r="W135"/>
    </row>
    <row r="136" spans="1:23" x14ac:dyDescent="0.25">
      <c r="A136"/>
      <c r="B136"/>
      <c r="C136"/>
      <c r="W136"/>
    </row>
    <row r="137" spans="1:23" x14ac:dyDescent="0.25">
      <c r="A137"/>
      <c r="B137"/>
      <c r="C137"/>
      <c r="W137"/>
    </row>
    <row r="138" spans="1:23" x14ac:dyDescent="0.25">
      <c r="A138"/>
      <c r="B138"/>
      <c r="C138"/>
      <c r="W138"/>
    </row>
    <row r="139" spans="1:23" x14ac:dyDescent="0.25">
      <c r="A139"/>
      <c r="B139"/>
      <c r="C139"/>
      <c r="W139"/>
    </row>
    <row r="140" spans="1:23" x14ac:dyDescent="0.25">
      <c r="A140"/>
      <c r="B140"/>
      <c r="C140"/>
      <c r="W140"/>
    </row>
    <row r="143" spans="1:23" x14ac:dyDescent="0.25">
      <c r="A143"/>
      <c r="B143"/>
      <c r="C143"/>
      <c r="W143"/>
    </row>
    <row r="144" spans="1:23" x14ac:dyDescent="0.25">
      <c r="A144"/>
      <c r="B144"/>
      <c r="C144"/>
      <c r="W144"/>
    </row>
    <row r="145" spans="1:23" x14ac:dyDescent="0.25">
      <c r="A145"/>
      <c r="B145"/>
      <c r="C145"/>
      <c r="W145"/>
    </row>
    <row r="146" spans="1:23" x14ac:dyDescent="0.25">
      <c r="A146"/>
      <c r="B146"/>
      <c r="C146"/>
      <c r="W146"/>
    </row>
    <row r="147" spans="1:23" x14ac:dyDescent="0.25">
      <c r="A147"/>
      <c r="B147"/>
      <c r="C147"/>
      <c r="W147"/>
    </row>
    <row r="148" spans="1:23" x14ac:dyDescent="0.25">
      <c r="A148"/>
      <c r="B148"/>
      <c r="C148"/>
      <c r="W148"/>
    </row>
    <row r="149" spans="1:23" x14ac:dyDescent="0.25">
      <c r="A149"/>
      <c r="B149"/>
      <c r="C149"/>
      <c r="W149"/>
    </row>
    <row r="150" spans="1:23" x14ac:dyDescent="0.25">
      <c r="A150"/>
      <c r="B150"/>
      <c r="C150"/>
      <c r="W150"/>
    </row>
    <row r="151" spans="1:23" x14ac:dyDescent="0.25">
      <c r="A151"/>
      <c r="B151"/>
      <c r="C151"/>
      <c r="W151"/>
    </row>
    <row r="152" spans="1:23" x14ac:dyDescent="0.25">
      <c r="A152"/>
      <c r="B152"/>
      <c r="C152"/>
      <c r="W152"/>
    </row>
    <row r="153" spans="1:23" x14ac:dyDescent="0.25">
      <c r="A153"/>
      <c r="B153"/>
      <c r="C153"/>
      <c r="W153"/>
    </row>
    <row r="154" spans="1:23" x14ac:dyDescent="0.25">
      <c r="A154"/>
      <c r="B154"/>
      <c r="C154"/>
      <c r="W154"/>
    </row>
    <row r="155" spans="1:23" x14ac:dyDescent="0.25">
      <c r="A155"/>
      <c r="B155"/>
      <c r="C155"/>
      <c r="W155"/>
    </row>
  </sheetData>
  <mergeCells count="25">
    <mergeCell ref="K2:O2"/>
    <mergeCell ref="S2:T2"/>
    <mergeCell ref="U2:W2"/>
    <mergeCell ref="D4:F6"/>
    <mergeCell ref="G4:G6"/>
    <mergeCell ref="H4:J4"/>
    <mergeCell ref="K4:N4"/>
    <mergeCell ref="O4:R4"/>
    <mergeCell ref="S4:W4"/>
    <mergeCell ref="H5:H6"/>
    <mergeCell ref="T5:V5"/>
    <mergeCell ref="W5:W6"/>
    <mergeCell ref="I5:I6"/>
    <mergeCell ref="J5:J6"/>
    <mergeCell ref="K5:K6"/>
    <mergeCell ref="L5:L6"/>
    <mergeCell ref="M5:M6"/>
    <mergeCell ref="N5:N6"/>
    <mergeCell ref="D103:E103"/>
    <mergeCell ref="F103:L103"/>
    <mergeCell ref="M103:S103"/>
    <mergeCell ref="O5:O6"/>
    <mergeCell ref="P5:P6"/>
    <mergeCell ref="Q5:R5"/>
    <mergeCell ref="S5:S6"/>
  </mergeCells>
  <printOptions horizontalCentered="1"/>
  <pageMargins left="0.11811023622047245" right="0.11811023622047245" top="0.39370078740157483" bottom="0.39370078740157483" header="0.31496062992125984" footer="0.31496062992125984"/>
  <pageSetup paperSize="9" scale="62" orientation="landscape" r:id="rId1"/>
  <headerFooter>
    <oddFooter>&amp;L&amp;D&amp;C&amp;Z&amp;F&amp;R&amp;T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55"/>
  <sheetViews>
    <sheetView showGridLines="0" zoomScale="73" zoomScaleNormal="73" zoomScalePageLayoutView="73" workbookViewId="0">
      <pane xSplit="7" ySplit="7" topLeftCell="H8" activePane="bottomRight" state="frozen"/>
      <selection pane="topRight" activeCell="H1" sqref="H1"/>
      <selection pane="bottomLeft" activeCell="A8" sqref="A8"/>
      <selection pane="bottomRight" activeCell="M24" sqref="M24"/>
    </sheetView>
  </sheetViews>
  <sheetFormatPr defaultRowHeight="15" x14ac:dyDescent="0.25"/>
  <cols>
    <col min="1" max="3" width="2.28515625" style="86" customWidth="1"/>
    <col min="4" max="4" width="11.7109375" customWidth="1"/>
    <col min="5" max="5" width="10" customWidth="1"/>
    <col min="6" max="14" width="12.5703125" customWidth="1"/>
    <col min="15" max="15" width="13.5703125" customWidth="1"/>
    <col min="16" max="16" width="15.140625" customWidth="1"/>
    <col min="17" max="22" width="12.5703125" customWidth="1"/>
    <col min="23" max="23" width="12.5703125" style="3" customWidth="1"/>
    <col min="24" max="24" width="12.5703125" customWidth="1"/>
    <col min="26" max="26" width="2.28515625" customWidth="1"/>
    <col min="27" max="27" width="12.42578125" customWidth="1"/>
  </cols>
  <sheetData>
    <row r="1" spans="1:28" s="3" customFormat="1" x14ac:dyDescent="0.25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8" ht="29.25" customHeight="1" x14ac:dyDescent="0.35">
      <c r="A2" s="1"/>
      <c r="B2" s="1"/>
      <c r="C2" s="1"/>
      <c r="D2" s="4" t="s">
        <v>0</v>
      </c>
      <c r="G2" s="5"/>
      <c r="K2" s="98" t="s">
        <v>1</v>
      </c>
      <c r="L2" s="98"/>
      <c r="M2" s="98"/>
      <c r="N2" s="98"/>
      <c r="O2" s="98"/>
      <c r="P2" s="6"/>
      <c r="Q2" s="7" t="s">
        <v>2</v>
      </c>
      <c r="R2" s="6"/>
      <c r="S2" s="99" t="s">
        <v>3</v>
      </c>
      <c r="T2" s="100"/>
      <c r="U2" s="101">
        <v>42735</v>
      </c>
      <c r="V2" s="101"/>
      <c r="W2" s="102"/>
      <c r="X2" s="2"/>
      <c r="AB2" s="3"/>
    </row>
    <row r="3" spans="1:28" ht="29.25" customHeight="1" x14ac:dyDescent="0.35">
      <c r="A3" s="1"/>
      <c r="B3" s="1"/>
      <c r="C3" s="1"/>
      <c r="D3" s="8"/>
      <c r="G3" s="5"/>
      <c r="H3" s="5"/>
      <c r="I3" s="5"/>
      <c r="J3" s="9"/>
      <c r="K3" s="9"/>
      <c r="L3" s="9"/>
      <c r="M3" s="9"/>
      <c r="N3" s="9"/>
      <c r="O3" s="9"/>
      <c r="P3" s="9"/>
      <c r="Q3" s="9"/>
      <c r="R3" s="9"/>
      <c r="S3" s="10">
        <v>15</v>
      </c>
      <c r="T3" s="10">
        <v>16</v>
      </c>
      <c r="U3" s="10">
        <v>17</v>
      </c>
      <c r="V3" s="10"/>
      <c r="X3" s="2"/>
      <c r="AB3" s="3"/>
    </row>
    <row r="4" spans="1:28" ht="15.75" customHeight="1" x14ac:dyDescent="0.25">
      <c r="A4" s="1"/>
      <c r="B4" s="1"/>
      <c r="C4" s="1"/>
      <c r="D4" s="103" t="s">
        <v>4</v>
      </c>
      <c r="E4" s="104"/>
      <c r="F4" s="105"/>
      <c r="G4" s="112" t="s">
        <v>5</v>
      </c>
      <c r="H4" s="115" t="s">
        <v>6</v>
      </c>
      <c r="I4" s="116"/>
      <c r="J4" s="117"/>
      <c r="K4" s="118" t="s">
        <v>7</v>
      </c>
      <c r="L4" s="119"/>
      <c r="M4" s="119"/>
      <c r="N4" s="120"/>
      <c r="O4" s="121" t="s">
        <v>8</v>
      </c>
      <c r="P4" s="122"/>
      <c r="Q4" s="122"/>
      <c r="R4" s="123"/>
      <c r="S4" s="121" t="s">
        <v>9</v>
      </c>
      <c r="T4" s="122"/>
      <c r="U4" s="122"/>
      <c r="V4" s="122"/>
      <c r="W4" s="123"/>
      <c r="X4" s="2"/>
      <c r="AB4" s="3"/>
    </row>
    <row r="5" spans="1:28" s="13" customFormat="1" ht="18" customHeight="1" x14ac:dyDescent="0.25">
      <c r="A5" s="11"/>
      <c r="B5" s="11"/>
      <c r="C5" s="11"/>
      <c r="D5" s="106"/>
      <c r="E5" s="107"/>
      <c r="F5" s="108"/>
      <c r="G5" s="113"/>
      <c r="H5" s="87" t="s">
        <v>10</v>
      </c>
      <c r="I5" s="87" t="s">
        <v>11</v>
      </c>
      <c r="J5" s="87" t="s">
        <v>12</v>
      </c>
      <c r="K5" s="87" t="s">
        <v>13</v>
      </c>
      <c r="L5" s="87" t="s">
        <v>14</v>
      </c>
      <c r="M5" s="87" t="s">
        <v>15</v>
      </c>
      <c r="N5" s="87" t="s">
        <v>16</v>
      </c>
      <c r="O5" s="87" t="s">
        <v>17</v>
      </c>
      <c r="P5" s="87" t="s">
        <v>18</v>
      </c>
      <c r="Q5" s="94" t="s">
        <v>138</v>
      </c>
      <c r="R5" s="95"/>
      <c r="S5" s="96" t="s">
        <v>20</v>
      </c>
      <c r="T5" s="121" t="s">
        <v>21</v>
      </c>
      <c r="U5" s="122"/>
      <c r="V5" s="123"/>
      <c r="W5" s="96" t="s">
        <v>22</v>
      </c>
      <c r="X5" s="12"/>
      <c r="AB5" s="3"/>
    </row>
    <row r="6" spans="1:28" s="13" customFormat="1" ht="18" customHeight="1" x14ac:dyDescent="0.25">
      <c r="A6" s="11"/>
      <c r="B6" s="11"/>
      <c r="C6" s="11"/>
      <c r="D6" s="109"/>
      <c r="E6" s="110"/>
      <c r="F6" s="111"/>
      <c r="G6" s="114"/>
      <c r="H6" s="88"/>
      <c r="I6" s="88"/>
      <c r="J6" s="88"/>
      <c r="K6" s="88"/>
      <c r="L6" s="88"/>
      <c r="M6" s="88"/>
      <c r="N6" s="88"/>
      <c r="O6" s="88"/>
      <c r="P6" s="88"/>
      <c r="Q6" s="14" t="s">
        <v>23</v>
      </c>
      <c r="R6" s="14" t="s">
        <v>24</v>
      </c>
      <c r="S6" s="97"/>
      <c r="T6" s="15" t="s">
        <v>25</v>
      </c>
      <c r="U6" s="15" t="s">
        <v>26</v>
      </c>
      <c r="V6" s="15" t="s">
        <v>27</v>
      </c>
      <c r="W6" s="97"/>
      <c r="X6" s="12"/>
      <c r="AB6" s="3"/>
    </row>
    <row r="7" spans="1:28" s="13" customFormat="1" ht="8.25" customHeight="1" x14ac:dyDescent="0.25">
      <c r="A7" s="11"/>
      <c r="B7" s="11"/>
      <c r="C7" s="11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2"/>
      <c r="AB7" s="3"/>
    </row>
    <row r="8" spans="1:28" s="30" customFormat="1" ht="18.75" customHeight="1" x14ac:dyDescent="0.25">
      <c r="A8" s="11" t="str">
        <f t="shared" ref="A8:A52" si="0">CONCATENATE(D8,G8)</f>
        <v>BNDES AUTOMÁTICOIBBA</v>
      </c>
      <c r="B8" s="11" t="str">
        <f t="shared" ref="B8:B52" si="1">CONCATENATE(D8,O8)</f>
        <v>BNDES AUTOMÁTICOURTJLP</v>
      </c>
      <c r="C8" s="11">
        <v>1</v>
      </c>
      <c r="D8" s="17" t="s">
        <v>28</v>
      </c>
      <c r="E8" s="33"/>
      <c r="F8" s="18" t="s">
        <v>48</v>
      </c>
      <c r="G8" s="19" t="s">
        <v>30</v>
      </c>
      <c r="H8" s="20" t="s">
        <v>139</v>
      </c>
      <c r="I8" s="20">
        <f t="shared" ref="I8:I52" si="2">H8+Q8</f>
        <v>40660</v>
      </c>
      <c r="J8" s="20" t="s">
        <v>140</v>
      </c>
      <c r="K8" s="21">
        <v>3409.4724900000001</v>
      </c>
      <c r="L8" s="31">
        <v>3269.1310600000002</v>
      </c>
      <c r="M8" s="23"/>
      <c r="N8" s="22">
        <v>0</v>
      </c>
      <c r="O8" s="24" t="s">
        <v>141</v>
      </c>
      <c r="P8" s="25" t="s">
        <v>142</v>
      </c>
      <c r="Q8" s="26" t="s">
        <v>143</v>
      </c>
      <c r="R8" s="26" t="s">
        <v>144</v>
      </c>
      <c r="S8" s="27">
        <v>7.0976000000000008</v>
      </c>
      <c r="T8" s="27">
        <v>380.37803000000002</v>
      </c>
      <c r="U8" s="27">
        <v>1267.9267500000001</v>
      </c>
      <c r="V8" s="28">
        <f>U8+T8</f>
        <v>1648.3047800000002</v>
      </c>
      <c r="W8" s="29">
        <f>V8+S8</f>
        <v>1655.4023800000002</v>
      </c>
      <c r="X8" s="12"/>
      <c r="AB8" s="3"/>
    </row>
    <row r="9" spans="1:28" s="30" customFormat="1" ht="18.75" customHeight="1" x14ac:dyDescent="0.25">
      <c r="A9" s="11" t="str">
        <f t="shared" si="0"/>
        <v>BNDES AUTOMÁTICOIBBA</v>
      </c>
      <c r="B9" s="11" t="str">
        <f t="shared" si="1"/>
        <v>BNDES AUTOMÁTICOUSD</v>
      </c>
      <c r="C9" s="11">
        <v>2</v>
      </c>
      <c r="D9" s="17" t="s">
        <v>28</v>
      </c>
      <c r="E9" s="33"/>
      <c r="F9" s="18" t="s">
        <v>145</v>
      </c>
      <c r="G9" s="19" t="s">
        <v>30</v>
      </c>
      <c r="H9" s="20" t="s">
        <v>139</v>
      </c>
      <c r="I9" s="20">
        <f t="shared" si="2"/>
        <v>40660</v>
      </c>
      <c r="J9" s="20" t="s">
        <v>140</v>
      </c>
      <c r="K9" s="21">
        <v>852.36811999999998</v>
      </c>
      <c r="L9" s="31">
        <v>817.28276000000005</v>
      </c>
      <c r="M9" s="23"/>
      <c r="N9" s="22">
        <v>0</v>
      </c>
      <c r="O9" s="24" t="s">
        <v>52</v>
      </c>
      <c r="P9" s="25">
        <v>7.2400000000000006E-2</v>
      </c>
      <c r="Q9" s="26" t="s">
        <v>143</v>
      </c>
      <c r="R9" s="26" t="s">
        <v>144</v>
      </c>
      <c r="S9" s="27">
        <v>2.4518899999999997</v>
      </c>
      <c r="T9" s="27">
        <v>175.88570000000001</v>
      </c>
      <c r="U9" s="27">
        <v>586.28565000000003</v>
      </c>
      <c r="V9" s="28">
        <f t="shared" ref="V9:V52" si="3">U9+T9</f>
        <v>762.17135000000007</v>
      </c>
      <c r="W9" s="29">
        <f t="shared" ref="W9:W52" si="4">V9+S9</f>
        <v>764.62324000000012</v>
      </c>
      <c r="X9" s="12"/>
      <c r="AB9" s="3"/>
    </row>
    <row r="10" spans="1:28" s="30" customFormat="1" ht="18.75" customHeight="1" x14ac:dyDescent="0.25">
      <c r="A10" s="11" t="str">
        <f t="shared" si="0"/>
        <v>BNDES FINAMEBB</v>
      </c>
      <c r="B10" s="11" t="str">
        <f t="shared" si="1"/>
        <v>BNDES FINAMETX FIXA</v>
      </c>
      <c r="C10" s="11">
        <v>3</v>
      </c>
      <c r="D10" s="17" t="s">
        <v>38</v>
      </c>
      <c r="E10" s="33"/>
      <c r="F10" s="18" t="s">
        <v>58</v>
      </c>
      <c r="G10" s="19" t="s">
        <v>59</v>
      </c>
      <c r="H10" s="20" t="s">
        <v>146</v>
      </c>
      <c r="I10" s="20">
        <f t="shared" si="2"/>
        <v>41108</v>
      </c>
      <c r="J10" s="20" t="s">
        <v>147</v>
      </c>
      <c r="K10" s="21">
        <v>115.2</v>
      </c>
      <c r="L10" s="31">
        <v>115.2</v>
      </c>
      <c r="M10" s="23"/>
      <c r="N10" s="22">
        <v>0</v>
      </c>
      <c r="O10" s="24" t="s">
        <v>40</v>
      </c>
      <c r="P10" s="25">
        <v>5.5E-2</v>
      </c>
      <c r="Q10" s="26" t="s">
        <v>148</v>
      </c>
      <c r="R10" s="26" t="s">
        <v>149</v>
      </c>
      <c r="S10" s="27">
        <v>0.19155</v>
      </c>
      <c r="T10" s="27">
        <v>14.4</v>
      </c>
      <c r="U10" s="27">
        <v>66</v>
      </c>
      <c r="V10" s="28">
        <f t="shared" si="3"/>
        <v>80.400000000000006</v>
      </c>
      <c r="W10" s="29">
        <f t="shared" si="4"/>
        <v>80.591550000000012</v>
      </c>
      <c r="X10" s="12"/>
      <c r="AB10" s="3"/>
    </row>
    <row r="11" spans="1:28" s="30" customFormat="1" ht="18.75" customHeight="1" x14ac:dyDescent="0.25">
      <c r="A11" s="11" t="str">
        <f t="shared" si="0"/>
        <v>BNDES FINAMEBB</v>
      </c>
      <c r="B11" s="11" t="str">
        <f t="shared" si="1"/>
        <v>BNDES FINAMETX FIXA</v>
      </c>
      <c r="C11" s="11">
        <v>4</v>
      </c>
      <c r="D11" s="17" t="s">
        <v>38</v>
      </c>
      <c r="E11" s="33"/>
      <c r="F11" s="18" t="s">
        <v>61</v>
      </c>
      <c r="G11" s="19" t="s">
        <v>59</v>
      </c>
      <c r="H11" s="20" t="s">
        <v>150</v>
      </c>
      <c r="I11" s="20">
        <f t="shared" si="2"/>
        <v>41152</v>
      </c>
      <c r="J11" s="20" t="s">
        <v>151</v>
      </c>
      <c r="K11" s="21">
        <v>163.68029999999999</v>
      </c>
      <c r="L11" s="31">
        <v>163.68029999999999</v>
      </c>
      <c r="M11" s="23"/>
      <c r="N11" s="22">
        <v>0</v>
      </c>
      <c r="O11" s="24" t="s">
        <v>40</v>
      </c>
      <c r="P11" s="25">
        <v>5.5E-2</v>
      </c>
      <c r="Q11" s="26" t="s">
        <v>152</v>
      </c>
      <c r="R11" s="26" t="s">
        <v>144</v>
      </c>
      <c r="S11" s="27">
        <v>0.27622000000000002</v>
      </c>
      <c r="T11" s="27">
        <v>20.460039999999999</v>
      </c>
      <c r="U11" s="27">
        <v>95.48017999999999</v>
      </c>
      <c r="V11" s="28">
        <f t="shared" si="3"/>
        <v>115.94021999999998</v>
      </c>
      <c r="W11" s="29">
        <f t="shared" si="4"/>
        <v>116.21643999999998</v>
      </c>
      <c r="X11" s="12"/>
      <c r="AB11" s="3"/>
    </row>
    <row r="12" spans="1:28" s="30" customFormat="1" ht="18.75" customHeight="1" x14ac:dyDescent="0.25">
      <c r="A12" s="11" t="str">
        <f t="shared" si="0"/>
        <v>BNDES FINAMESANTANDER</v>
      </c>
      <c r="B12" s="11" t="str">
        <f t="shared" si="1"/>
        <v>BNDES FINAMETX FIXA</v>
      </c>
      <c r="C12" s="11">
        <v>5</v>
      </c>
      <c r="D12" s="17" t="s">
        <v>38</v>
      </c>
      <c r="E12" s="33"/>
      <c r="F12" s="18" t="s">
        <v>63</v>
      </c>
      <c r="G12" s="19" t="s">
        <v>64</v>
      </c>
      <c r="H12" s="20" t="s">
        <v>153</v>
      </c>
      <c r="I12" s="20">
        <f t="shared" si="2"/>
        <v>41281</v>
      </c>
      <c r="J12" s="20" t="s">
        <v>154</v>
      </c>
      <c r="K12" s="21">
        <v>170.1378</v>
      </c>
      <c r="L12" s="31">
        <v>170.1378</v>
      </c>
      <c r="M12" s="23"/>
      <c r="N12" s="22">
        <v>0</v>
      </c>
      <c r="O12" s="24" t="s">
        <v>40</v>
      </c>
      <c r="P12" s="25">
        <v>2.5000000000000001E-2</v>
      </c>
      <c r="Q12" s="26" t="s">
        <v>155</v>
      </c>
      <c r="R12" s="26" t="s">
        <v>149</v>
      </c>
      <c r="S12" s="27">
        <v>0.14205999999999999</v>
      </c>
      <c r="T12" s="27">
        <v>21.267229999999998</v>
      </c>
      <c r="U12" s="27">
        <v>108.10839</v>
      </c>
      <c r="V12" s="28">
        <f t="shared" si="3"/>
        <v>129.37562</v>
      </c>
      <c r="W12" s="29">
        <f t="shared" si="4"/>
        <v>129.51767999999998</v>
      </c>
      <c r="X12" s="12"/>
      <c r="AB12" s="3"/>
    </row>
    <row r="13" spans="1:28" s="30" customFormat="1" ht="18.75" customHeight="1" x14ac:dyDescent="0.25">
      <c r="A13" s="11" t="str">
        <f t="shared" si="0"/>
        <v>BNDES FINAMESANTANDER</v>
      </c>
      <c r="B13" s="11" t="str">
        <f t="shared" si="1"/>
        <v>BNDES FINAMETX FIXA</v>
      </c>
      <c r="C13" s="11">
        <v>6</v>
      </c>
      <c r="D13" s="17" t="s">
        <v>38</v>
      </c>
      <c r="E13" s="33"/>
      <c r="F13" s="18" t="s">
        <v>67</v>
      </c>
      <c r="G13" s="19" t="s">
        <v>64</v>
      </c>
      <c r="H13" s="20" t="s">
        <v>156</v>
      </c>
      <c r="I13" s="20">
        <f t="shared" si="2"/>
        <v>41284</v>
      </c>
      <c r="J13" s="20" t="s">
        <v>154</v>
      </c>
      <c r="K13" s="21">
        <v>384.14249999999998</v>
      </c>
      <c r="L13" s="31">
        <v>384.09995000000004</v>
      </c>
      <c r="M13" s="23"/>
      <c r="N13" s="32">
        <f t="shared" ref="N13:N20" si="5">IF(K13-L13&lt;0,0,K13-L13)</f>
        <v>4.2549999999948795E-2</v>
      </c>
      <c r="O13" s="24" t="s">
        <v>40</v>
      </c>
      <c r="P13" s="25">
        <v>2.5000000000000001E-2</v>
      </c>
      <c r="Q13" s="26" t="s">
        <v>157</v>
      </c>
      <c r="R13" s="26" t="s">
        <v>149</v>
      </c>
      <c r="S13" s="27">
        <v>0.32071</v>
      </c>
      <c r="T13" s="27">
        <v>48.01249</v>
      </c>
      <c r="U13" s="27">
        <v>244.06351000000001</v>
      </c>
      <c r="V13" s="28">
        <f t="shared" si="3"/>
        <v>292.07600000000002</v>
      </c>
      <c r="W13" s="29">
        <f t="shared" si="4"/>
        <v>292.39671000000004</v>
      </c>
      <c r="X13" s="12"/>
      <c r="AB13" s="3"/>
    </row>
    <row r="14" spans="1:28" s="30" customFormat="1" ht="18.75" customHeight="1" x14ac:dyDescent="0.25">
      <c r="A14" s="11" t="str">
        <f t="shared" si="0"/>
        <v>BNDES FINAMESANTANDER</v>
      </c>
      <c r="B14" s="11" t="str">
        <f t="shared" si="1"/>
        <v>BNDES FINAMETX FIXA</v>
      </c>
      <c r="C14" s="11">
        <v>7</v>
      </c>
      <c r="D14" s="17" t="s">
        <v>38</v>
      </c>
      <c r="E14" s="33"/>
      <c r="F14" s="18" t="s">
        <v>69</v>
      </c>
      <c r="G14" s="19" t="s">
        <v>64</v>
      </c>
      <c r="H14" s="20" t="s">
        <v>158</v>
      </c>
      <c r="I14" s="20">
        <f t="shared" si="2"/>
        <v>41328</v>
      </c>
      <c r="J14" s="20" t="s">
        <v>159</v>
      </c>
      <c r="K14" s="21">
        <v>56.758099999999999</v>
      </c>
      <c r="L14" s="31">
        <v>56.758099999999999</v>
      </c>
      <c r="M14" s="23"/>
      <c r="N14" s="32">
        <f t="shared" si="5"/>
        <v>0</v>
      </c>
      <c r="O14" s="24" t="s">
        <v>40</v>
      </c>
      <c r="P14" s="25">
        <v>0.03</v>
      </c>
      <c r="Q14" s="26" t="s">
        <v>148</v>
      </c>
      <c r="R14" s="26" t="s">
        <v>160</v>
      </c>
      <c r="S14" s="27">
        <v>2.9020000000000001E-2</v>
      </c>
      <c r="T14" s="27">
        <v>18.919370000000001</v>
      </c>
      <c r="U14" s="27">
        <v>3.1532300000000002</v>
      </c>
      <c r="V14" s="28">
        <f t="shared" si="3"/>
        <v>22.072600000000001</v>
      </c>
      <c r="W14" s="29">
        <f t="shared" si="4"/>
        <v>22.10162</v>
      </c>
      <c r="X14" s="12"/>
      <c r="AB14" s="3"/>
    </row>
    <row r="15" spans="1:28" s="30" customFormat="1" ht="18.75" customHeight="1" x14ac:dyDescent="0.25">
      <c r="A15" s="11" t="str">
        <f t="shared" si="0"/>
        <v>BNDES FINAMESANTANDER</v>
      </c>
      <c r="B15" s="11" t="str">
        <f t="shared" si="1"/>
        <v>BNDES FINAMETX FIXA</v>
      </c>
      <c r="C15" s="11">
        <v>8</v>
      </c>
      <c r="D15" s="17" t="s">
        <v>38</v>
      </c>
      <c r="E15" s="33"/>
      <c r="F15" s="18" t="s">
        <v>71</v>
      </c>
      <c r="G15" s="19" t="s">
        <v>64</v>
      </c>
      <c r="H15" s="20" t="s">
        <v>161</v>
      </c>
      <c r="I15" s="20">
        <f t="shared" si="2"/>
        <v>41418</v>
      </c>
      <c r="J15" s="20" t="s">
        <v>162</v>
      </c>
      <c r="K15" s="21">
        <v>100.8</v>
      </c>
      <c r="L15" s="31">
        <v>100.8</v>
      </c>
      <c r="M15" s="23"/>
      <c r="N15" s="32">
        <f t="shared" si="5"/>
        <v>0</v>
      </c>
      <c r="O15" s="24" t="s">
        <v>40</v>
      </c>
      <c r="P15" s="25">
        <v>0.03</v>
      </c>
      <c r="Q15" s="26" t="s">
        <v>155</v>
      </c>
      <c r="R15" s="26" t="s">
        <v>160</v>
      </c>
      <c r="S15" s="27">
        <v>6.2570000000000001E-2</v>
      </c>
      <c r="T15" s="27">
        <v>33.6</v>
      </c>
      <c r="U15" s="27">
        <v>14</v>
      </c>
      <c r="V15" s="28">
        <f t="shared" si="3"/>
        <v>47.6</v>
      </c>
      <c r="W15" s="29">
        <f t="shared" si="4"/>
        <v>47.662570000000002</v>
      </c>
      <c r="X15" s="12"/>
      <c r="AB15" s="3"/>
    </row>
    <row r="16" spans="1:28" s="30" customFormat="1" ht="18.75" customHeight="1" x14ac:dyDescent="0.25">
      <c r="A16" s="11" t="str">
        <f t="shared" si="0"/>
        <v>BNDES AUTOMÁTICOIBBA</v>
      </c>
      <c r="B16" s="11" t="str">
        <f t="shared" si="1"/>
        <v>BNDES AUTOMÁTICOSELIC</v>
      </c>
      <c r="C16" s="11">
        <v>9</v>
      </c>
      <c r="D16" s="17" t="s">
        <v>28</v>
      </c>
      <c r="E16" s="33"/>
      <c r="F16" s="18" t="s">
        <v>72</v>
      </c>
      <c r="G16" s="19" t="s">
        <v>30</v>
      </c>
      <c r="H16" s="20" t="s">
        <v>163</v>
      </c>
      <c r="I16" s="20">
        <f t="shared" si="2"/>
        <v>41452</v>
      </c>
      <c r="J16" s="20" t="s">
        <v>164</v>
      </c>
      <c r="K16" s="21">
        <v>1500</v>
      </c>
      <c r="L16" s="31">
        <v>1500</v>
      </c>
      <c r="M16" s="23"/>
      <c r="N16" s="22">
        <v>0</v>
      </c>
      <c r="O16" s="24" t="s">
        <v>73</v>
      </c>
      <c r="P16" s="25">
        <v>2.8000000000000001E-2</v>
      </c>
      <c r="Q16" s="26" t="s">
        <v>165</v>
      </c>
      <c r="R16" s="26" t="s">
        <v>144</v>
      </c>
      <c r="S16" s="27">
        <v>2.0635300000000001</v>
      </c>
      <c r="T16" s="27">
        <v>263.20582999999999</v>
      </c>
      <c r="U16" s="27">
        <v>1447.6320499999999</v>
      </c>
      <c r="V16" s="28">
        <f t="shared" si="3"/>
        <v>1710.83788</v>
      </c>
      <c r="W16" s="29">
        <f t="shared" si="4"/>
        <v>1712.9014099999999</v>
      </c>
      <c r="X16" s="12"/>
      <c r="AB16" s="3"/>
    </row>
    <row r="17" spans="1:28" s="30" customFormat="1" ht="18.75" customHeight="1" x14ac:dyDescent="0.25">
      <c r="A17" s="11" t="str">
        <f t="shared" si="0"/>
        <v>BNDES AUTOMÁTICOIBBA</v>
      </c>
      <c r="B17" s="11" t="str">
        <f t="shared" si="1"/>
        <v>BNDES AUTOMÁTICOSELIC</v>
      </c>
      <c r="C17" s="11">
        <v>10</v>
      </c>
      <c r="D17" s="17" t="s">
        <v>28</v>
      </c>
      <c r="E17" s="33"/>
      <c r="F17" s="18" t="s">
        <v>75</v>
      </c>
      <c r="G17" s="19" t="s">
        <v>30</v>
      </c>
      <c r="H17" s="20" t="s">
        <v>163</v>
      </c>
      <c r="I17" s="20">
        <f t="shared" si="2"/>
        <v>41452</v>
      </c>
      <c r="J17" s="20" t="s">
        <v>164</v>
      </c>
      <c r="K17" s="21">
        <v>2500.0000099999997</v>
      </c>
      <c r="L17" s="31">
        <v>2500</v>
      </c>
      <c r="M17" s="23"/>
      <c r="N17" s="22">
        <v>0</v>
      </c>
      <c r="O17" s="24" t="s">
        <v>73</v>
      </c>
      <c r="P17" s="25">
        <v>2.8000000000000001E-2</v>
      </c>
      <c r="Q17" s="26" t="s">
        <v>165</v>
      </c>
      <c r="R17" s="26" t="s">
        <v>144</v>
      </c>
      <c r="S17" s="27">
        <v>3.4393800000000003</v>
      </c>
      <c r="T17" s="27">
        <v>438.69806</v>
      </c>
      <c r="U17" s="27">
        <v>2412.8393300000002</v>
      </c>
      <c r="V17" s="28">
        <f t="shared" si="3"/>
        <v>2851.5373900000004</v>
      </c>
      <c r="W17" s="29">
        <f t="shared" si="4"/>
        <v>2854.9767700000002</v>
      </c>
      <c r="X17" s="12"/>
      <c r="AB17" s="3"/>
    </row>
    <row r="18" spans="1:28" s="30" customFormat="1" ht="18.75" customHeight="1" x14ac:dyDescent="0.25">
      <c r="A18" s="11" t="str">
        <f t="shared" si="0"/>
        <v>BNDES AUTOMÁTICOIBBA</v>
      </c>
      <c r="B18" s="11" t="str">
        <f t="shared" si="1"/>
        <v>BNDES AUTOMÁTICOURTJLP</v>
      </c>
      <c r="C18" s="11">
        <v>11</v>
      </c>
      <c r="D18" s="17" t="s">
        <v>28</v>
      </c>
      <c r="E18" s="33"/>
      <c r="F18" s="18" t="s">
        <v>76</v>
      </c>
      <c r="G18" s="19" t="s">
        <v>30</v>
      </c>
      <c r="H18" s="20" t="s">
        <v>163</v>
      </c>
      <c r="I18" s="20">
        <f t="shared" si="2"/>
        <v>41451</v>
      </c>
      <c r="J18" s="20" t="s">
        <v>164</v>
      </c>
      <c r="K18" s="21">
        <v>6500</v>
      </c>
      <c r="L18" s="31">
        <v>6000</v>
      </c>
      <c r="M18" s="23"/>
      <c r="N18" s="22">
        <v>0</v>
      </c>
      <c r="O18" s="24" t="s">
        <v>141</v>
      </c>
      <c r="P18" s="25" t="s">
        <v>166</v>
      </c>
      <c r="Q18" s="26" t="s">
        <v>167</v>
      </c>
      <c r="R18" s="26" t="s">
        <v>144</v>
      </c>
      <c r="S18" s="27">
        <v>20.665479999999999</v>
      </c>
      <c r="T18" s="27">
        <v>763.52187000000004</v>
      </c>
      <c r="U18" s="27">
        <v>4199.3702800000001</v>
      </c>
      <c r="V18" s="28">
        <f t="shared" si="3"/>
        <v>4962.8921499999997</v>
      </c>
      <c r="W18" s="29">
        <f t="shared" si="4"/>
        <v>4983.5576299999993</v>
      </c>
      <c r="X18" s="12"/>
      <c r="AB18" s="3"/>
    </row>
    <row r="19" spans="1:28" s="30" customFormat="1" ht="18.75" customHeight="1" x14ac:dyDescent="0.25">
      <c r="A19" s="11" t="str">
        <f t="shared" si="0"/>
        <v>BNDES FINAMESANTANDER</v>
      </c>
      <c r="B19" s="11" t="str">
        <f t="shared" si="1"/>
        <v>BNDES FINAMETX FIXA</v>
      </c>
      <c r="C19" s="11">
        <v>12</v>
      </c>
      <c r="D19" s="17" t="s">
        <v>38</v>
      </c>
      <c r="E19" s="33"/>
      <c r="F19" s="18" t="s">
        <v>78</v>
      </c>
      <c r="G19" s="19" t="s">
        <v>64</v>
      </c>
      <c r="H19" s="20" t="s">
        <v>168</v>
      </c>
      <c r="I19" s="20">
        <f t="shared" si="2"/>
        <v>41508</v>
      </c>
      <c r="J19" s="20" t="s">
        <v>169</v>
      </c>
      <c r="K19" s="21">
        <v>11.25</v>
      </c>
      <c r="L19" s="31">
        <v>11.25</v>
      </c>
      <c r="M19" s="23"/>
      <c r="N19" s="32">
        <f t="shared" si="5"/>
        <v>0</v>
      </c>
      <c r="O19" s="24" t="s">
        <v>40</v>
      </c>
      <c r="P19" s="25">
        <v>3.5000000000000003E-2</v>
      </c>
      <c r="Q19" s="26" t="s">
        <v>170</v>
      </c>
      <c r="R19" s="26" t="s">
        <v>160</v>
      </c>
      <c r="S19" s="27">
        <v>9.5600000000000008E-3</v>
      </c>
      <c r="T19" s="27">
        <v>3.75</v>
      </c>
      <c r="U19" s="27">
        <v>2.5</v>
      </c>
      <c r="V19" s="28">
        <f t="shared" si="3"/>
        <v>6.25</v>
      </c>
      <c r="W19" s="29">
        <f t="shared" si="4"/>
        <v>6.2595599999999996</v>
      </c>
      <c r="X19" s="12"/>
      <c r="AB19" s="3"/>
    </row>
    <row r="20" spans="1:28" s="30" customFormat="1" ht="18.75" customHeight="1" x14ac:dyDescent="0.25">
      <c r="A20" s="11" t="str">
        <f t="shared" si="0"/>
        <v>BNDES FINAMESANTANDER</v>
      </c>
      <c r="B20" s="11" t="str">
        <f t="shared" si="1"/>
        <v>BNDES FINAMETX FIXA</v>
      </c>
      <c r="C20" s="11">
        <v>13</v>
      </c>
      <c r="D20" s="17" t="s">
        <v>38</v>
      </c>
      <c r="E20" s="33"/>
      <c r="F20" s="18" t="s">
        <v>81</v>
      </c>
      <c r="G20" s="19" t="s">
        <v>64</v>
      </c>
      <c r="H20" s="20" t="s">
        <v>161</v>
      </c>
      <c r="I20" s="20">
        <f t="shared" si="2"/>
        <v>41420</v>
      </c>
      <c r="J20" s="20" t="s">
        <v>171</v>
      </c>
      <c r="K20" s="21">
        <v>32.85</v>
      </c>
      <c r="L20" s="31">
        <v>32.85</v>
      </c>
      <c r="M20" s="23"/>
      <c r="N20" s="32">
        <f t="shared" si="5"/>
        <v>0</v>
      </c>
      <c r="O20" s="24" t="s">
        <v>40</v>
      </c>
      <c r="P20" s="25">
        <v>3.5000000000000003E-2</v>
      </c>
      <c r="Q20" s="26" t="s">
        <v>167</v>
      </c>
      <c r="R20" s="26" t="s">
        <v>172</v>
      </c>
      <c r="S20" s="27">
        <v>3.211E-2</v>
      </c>
      <c r="T20" s="27">
        <v>10.95</v>
      </c>
      <c r="U20" s="27">
        <v>10.0375</v>
      </c>
      <c r="V20" s="28">
        <f t="shared" si="3"/>
        <v>20.987499999999997</v>
      </c>
      <c r="W20" s="29">
        <f t="shared" si="4"/>
        <v>21.019609999999997</v>
      </c>
      <c r="X20" s="12"/>
      <c r="AB20" s="3"/>
    </row>
    <row r="21" spans="1:28" s="30" customFormat="1" ht="18.75" customHeight="1" x14ac:dyDescent="0.25">
      <c r="A21" s="11" t="str">
        <f t="shared" si="0"/>
        <v>BNDES FINAMESANTANDER</v>
      </c>
      <c r="B21" s="11" t="str">
        <f t="shared" si="1"/>
        <v>BNDES FINAMETX FIXA</v>
      </c>
      <c r="C21" s="11">
        <v>14</v>
      </c>
      <c r="D21" s="17" t="s">
        <v>38</v>
      </c>
      <c r="E21" s="33"/>
      <c r="F21" s="18" t="s">
        <v>83</v>
      </c>
      <c r="G21" s="19" t="s">
        <v>64</v>
      </c>
      <c r="H21" s="20" t="s">
        <v>173</v>
      </c>
      <c r="I21" s="20">
        <f t="shared" si="2"/>
        <v>41608</v>
      </c>
      <c r="J21" s="20" t="s">
        <v>174</v>
      </c>
      <c r="K21" s="21">
        <v>319.5</v>
      </c>
      <c r="L21" s="31">
        <v>319.5</v>
      </c>
      <c r="M21" s="23"/>
      <c r="N21" s="22">
        <v>0</v>
      </c>
      <c r="O21" s="24" t="s">
        <v>40</v>
      </c>
      <c r="P21" s="25">
        <v>3.5000000000000003E-2</v>
      </c>
      <c r="Q21" s="26" t="s">
        <v>157</v>
      </c>
      <c r="R21" s="26" t="s">
        <v>144</v>
      </c>
      <c r="S21" s="27">
        <v>0.42266999999999999</v>
      </c>
      <c r="T21" s="27">
        <v>39.9375</v>
      </c>
      <c r="U21" s="27">
        <v>236.29688000000002</v>
      </c>
      <c r="V21" s="28">
        <f t="shared" si="3"/>
        <v>276.23437999999999</v>
      </c>
      <c r="W21" s="29">
        <f t="shared" si="4"/>
        <v>276.65704999999997</v>
      </c>
      <c r="X21" s="12"/>
      <c r="AB21" s="3"/>
    </row>
    <row r="22" spans="1:28" s="30" customFormat="1" ht="18.75" customHeight="1" x14ac:dyDescent="0.25">
      <c r="A22" s="11" t="str">
        <f t="shared" si="0"/>
        <v>BNDES FINAMESANTANDER</v>
      </c>
      <c r="B22" s="11" t="str">
        <f t="shared" si="1"/>
        <v>BNDES FINAMETX FIXA</v>
      </c>
      <c r="C22" s="11">
        <v>15</v>
      </c>
      <c r="D22" s="17" t="s">
        <v>38</v>
      </c>
      <c r="E22" s="33"/>
      <c r="F22" s="18" t="s">
        <v>84</v>
      </c>
      <c r="G22" s="19" t="s">
        <v>64</v>
      </c>
      <c r="H22" s="20" t="s">
        <v>175</v>
      </c>
      <c r="I22" s="20">
        <f t="shared" si="2"/>
        <v>41650</v>
      </c>
      <c r="J22" s="20" t="s">
        <v>176</v>
      </c>
      <c r="K22" s="21">
        <v>135.76316</v>
      </c>
      <c r="L22" s="31">
        <v>135.76316</v>
      </c>
      <c r="M22" s="23"/>
      <c r="N22" s="32">
        <f t="shared" ref="N22:N52" si="6">IF(K22-L22&lt;0,0,K22-L22)</f>
        <v>0</v>
      </c>
      <c r="O22" s="24" t="s">
        <v>40</v>
      </c>
      <c r="P22" s="25">
        <v>3.5000000000000003E-2</v>
      </c>
      <c r="Q22" s="26" t="s">
        <v>157</v>
      </c>
      <c r="R22" s="26" t="s">
        <v>177</v>
      </c>
      <c r="S22" s="27">
        <v>0.14426</v>
      </c>
      <c r="T22" s="27">
        <v>45.254390000000001</v>
      </c>
      <c r="U22" s="27">
        <v>49.025589999999994</v>
      </c>
      <c r="V22" s="28">
        <f t="shared" si="3"/>
        <v>94.279979999999995</v>
      </c>
      <c r="W22" s="29">
        <f t="shared" si="4"/>
        <v>94.424239999999998</v>
      </c>
      <c r="X22" s="12"/>
      <c r="AB22" s="3"/>
    </row>
    <row r="23" spans="1:28" s="30" customFormat="1" ht="18.75" customHeight="1" x14ac:dyDescent="0.25">
      <c r="A23" s="11" t="str">
        <f t="shared" si="0"/>
        <v>BNDES FINAMESANTANDER</v>
      </c>
      <c r="B23" s="11" t="str">
        <f t="shared" si="1"/>
        <v>BNDES FINAMETX FIXA</v>
      </c>
      <c r="C23" s="11">
        <v>16</v>
      </c>
      <c r="D23" s="17" t="s">
        <v>38</v>
      </c>
      <c r="E23" s="33"/>
      <c r="F23" s="18" t="s">
        <v>85</v>
      </c>
      <c r="G23" s="19" t="s">
        <v>64</v>
      </c>
      <c r="H23" s="20" t="s">
        <v>178</v>
      </c>
      <c r="I23" s="20">
        <f t="shared" si="2"/>
        <v>41745</v>
      </c>
      <c r="J23" s="20" t="s">
        <v>179</v>
      </c>
      <c r="K23" s="21">
        <v>150.50839999999999</v>
      </c>
      <c r="L23" s="31">
        <v>150.50826000000001</v>
      </c>
      <c r="M23" s="23"/>
      <c r="N23" s="32">
        <f t="shared" si="6"/>
        <v>1.3999999998759449E-4</v>
      </c>
      <c r="O23" s="24" t="s">
        <v>40</v>
      </c>
      <c r="P23" s="25">
        <v>0.06</v>
      </c>
      <c r="Q23" s="26" t="s">
        <v>167</v>
      </c>
      <c r="R23" s="26" t="s">
        <v>177</v>
      </c>
      <c r="S23" s="27">
        <v>0.29938999999999999</v>
      </c>
      <c r="T23" s="27">
        <v>50.169419999999995</v>
      </c>
      <c r="U23" s="27">
        <v>66.892560000000003</v>
      </c>
      <c r="V23" s="28">
        <f t="shared" si="3"/>
        <v>117.06198000000001</v>
      </c>
      <c r="W23" s="29">
        <f t="shared" si="4"/>
        <v>117.36137000000001</v>
      </c>
      <c r="X23" s="12"/>
      <c r="AB23" s="3"/>
    </row>
    <row r="24" spans="1:28" s="30" customFormat="1" ht="18.75" customHeight="1" x14ac:dyDescent="0.25">
      <c r="A24" s="11" t="str">
        <f t="shared" si="0"/>
        <v>BNDES FINAMESANTANDER</v>
      </c>
      <c r="B24" s="11" t="str">
        <f t="shared" si="1"/>
        <v>BNDES FINAMETX FIXA</v>
      </c>
      <c r="C24" s="11">
        <v>17</v>
      </c>
      <c r="D24" s="17" t="s">
        <v>38</v>
      </c>
      <c r="E24" s="33"/>
      <c r="F24" s="18" t="s">
        <v>87</v>
      </c>
      <c r="G24" s="19" t="s">
        <v>64</v>
      </c>
      <c r="H24" s="20" t="s">
        <v>180</v>
      </c>
      <c r="I24" s="20">
        <f t="shared" si="2"/>
        <v>41705</v>
      </c>
      <c r="J24" s="20" t="s">
        <v>181</v>
      </c>
      <c r="K24" s="21">
        <v>124.59819999999999</v>
      </c>
      <c r="L24" s="31">
        <v>124.59819999999999</v>
      </c>
      <c r="M24" s="23"/>
      <c r="N24" s="32">
        <f t="shared" si="6"/>
        <v>0</v>
      </c>
      <c r="O24" s="24" t="s">
        <v>40</v>
      </c>
      <c r="P24" s="25">
        <v>0.06</v>
      </c>
      <c r="Q24" s="26" t="s">
        <v>155</v>
      </c>
      <c r="R24" s="26" t="s">
        <v>144</v>
      </c>
      <c r="S24" s="27">
        <v>0.28547</v>
      </c>
      <c r="T24" s="27">
        <v>15.574780000000001</v>
      </c>
      <c r="U24" s="27">
        <v>96.044449999999998</v>
      </c>
      <c r="V24" s="28">
        <f t="shared" si="3"/>
        <v>111.61923</v>
      </c>
      <c r="W24" s="29">
        <f t="shared" si="4"/>
        <v>111.90470000000001</v>
      </c>
      <c r="X24" s="12"/>
      <c r="AB24" s="3"/>
    </row>
    <row r="25" spans="1:28" s="30" customFormat="1" ht="18.75" customHeight="1" x14ac:dyDescent="0.25">
      <c r="A25" s="11" t="str">
        <f t="shared" si="0"/>
        <v>BNDES FINAMESANTANDER</v>
      </c>
      <c r="B25" s="11" t="str">
        <f t="shared" si="1"/>
        <v>BNDES FINAMETX FIXA</v>
      </c>
      <c r="C25" s="11">
        <v>18</v>
      </c>
      <c r="D25" s="17" t="s">
        <v>38</v>
      </c>
      <c r="E25" s="33"/>
      <c r="F25" s="18" t="s">
        <v>88</v>
      </c>
      <c r="G25" s="19" t="s">
        <v>64</v>
      </c>
      <c r="H25" s="20" t="s">
        <v>182</v>
      </c>
      <c r="I25" s="20">
        <f t="shared" si="2"/>
        <v>41770</v>
      </c>
      <c r="J25" s="20" t="s">
        <v>183</v>
      </c>
      <c r="K25" s="21">
        <v>133.84979999999999</v>
      </c>
      <c r="L25" s="31">
        <v>66.943799999999996</v>
      </c>
      <c r="M25" s="23"/>
      <c r="N25" s="32">
        <f t="shared" si="6"/>
        <v>66.905999999999992</v>
      </c>
      <c r="O25" s="24" t="s">
        <v>40</v>
      </c>
      <c r="P25" s="25">
        <v>0.06</v>
      </c>
      <c r="Q25" s="26" t="s">
        <v>184</v>
      </c>
      <c r="R25" s="26" t="s">
        <v>177</v>
      </c>
      <c r="S25" s="27">
        <v>0.13791999999999999</v>
      </c>
      <c r="T25" s="27">
        <v>22.314599999999999</v>
      </c>
      <c r="U25" s="27">
        <v>31.612349999999999</v>
      </c>
      <c r="V25" s="28">
        <f t="shared" si="3"/>
        <v>53.926949999999998</v>
      </c>
      <c r="W25" s="29">
        <f t="shared" si="4"/>
        <v>54.064869999999999</v>
      </c>
      <c r="X25" s="12"/>
      <c r="AB25" s="3"/>
    </row>
    <row r="26" spans="1:28" s="30" customFormat="1" ht="18.75" customHeight="1" x14ac:dyDescent="0.25">
      <c r="A26" s="11" t="str">
        <f t="shared" si="0"/>
        <v>BNDES FINAMESANTANDER</v>
      </c>
      <c r="B26" s="11" t="str">
        <f t="shared" si="1"/>
        <v>BNDES FINAMETX FIXA</v>
      </c>
      <c r="C26" s="11">
        <v>19</v>
      </c>
      <c r="D26" s="17" t="s">
        <v>38</v>
      </c>
      <c r="E26" s="33"/>
      <c r="F26" s="18" t="s">
        <v>121</v>
      </c>
      <c r="G26" s="19" t="s">
        <v>64</v>
      </c>
      <c r="H26" s="20" t="s">
        <v>185</v>
      </c>
      <c r="I26" s="20">
        <f t="shared" si="2"/>
        <v>41970</v>
      </c>
      <c r="J26" s="20" t="s">
        <v>186</v>
      </c>
      <c r="K26" s="21">
        <v>169.99989000000002</v>
      </c>
      <c r="L26" s="31">
        <v>169.99989000000002</v>
      </c>
      <c r="M26" s="23"/>
      <c r="N26" s="32">
        <f t="shared" si="6"/>
        <v>0</v>
      </c>
      <c r="O26" s="24" t="s">
        <v>40</v>
      </c>
      <c r="P26" s="25">
        <v>0.04</v>
      </c>
      <c r="Q26" s="26" t="s">
        <v>157</v>
      </c>
      <c r="R26" s="26" t="s">
        <v>160</v>
      </c>
      <c r="S26" s="27">
        <v>0.28439999999999999</v>
      </c>
      <c r="T26" s="27">
        <v>56.666629999999998</v>
      </c>
      <c r="U26" s="27">
        <v>108.61103999999999</v>
      </c>
      <c r="V26" s="28">
        <f t="shared" si="3"/>
        <v>165.27767</v>
      </c>
      <c r="W26" s="29">
        <f t="shared" si="4"/>
        <v>165.56207000000001</v>
      </c>
      <c r="X26" s="12"/>
      <c r="AB26" s="3"/>
    </row>
    <row r="27" spans="1:28" s="30" customFormat="1" ht="18.75" customHeight="1" x14ac:dyDescent="0.25">
      <c r="A27" s="11" t="str">
        <f t="shared" si="0"/>
        <v>BNDES FINAMESANTANDER</v>
      </c>
      <c r="B27" s="11" t="str">
        <f t="shared" si="1"/>
        <v>BNDES FINAMETX FIXA</v>
      </c>
      <c r="C27" s="11">
        <v>20</v>
      </c>
      <c r="D27" s="17" t="s">
        <v>38</v>
      </c>
      <c r="E27" s="33"/>
      <c r="F27" s="18" t="s">
        <v>90</v>
      </c>
      <c r="G27" s="19" t="s">
        <v>64</v>
      </c>
      <c r="H27" s="20" t="s">
        <v>187</v>
      </c>
      <c r="I27" s="20">
        <f t="shared" si="2"/>
        <v>41922</v>
      </c>
      <c r="J27" s="20" t="s">
        <v>188</v>
      </c>
      <c r="K27" s="21">
        <v>185.56839000000002</v>
      </c>
      <c r="L27" s="31">
        <v>185.56820000000002</v>
      </c>
      <c r="M27" s="23"/>
      <c r="N27" s="32">
        <f t="shared" si="6"/>
        <v>1.9000000000346517E-4</v>
      </c>
      <c r="O27" s="24" t="s">
        <v>40</v>
      </c>
      <c r="P27" s="25">
        <v>0.06</v>
      </c>
      <c r="Q27" s="26" t="s">
        <v>184</v>
      </c>
      <c r="R27" s="26" t="s">
        <v>177</v>
      </c>
      <c r="S27" s="27">
        <v>0.44823000000000002</v>
      </c>
      <c r="T27" s="27">
        <v>61.856070000000003</v>
      </c>
      <c r="U27" s="27">
        <v>113.40279</v>
      </c>
      <c r="V27" s="28">
        <f t="shared" si="3"/>
        <v>175.25886</v>
      </c>
      <c r="W27" s="29">
        <f t="shared" si="4"/>
        <v>175.70708999999999</v>
      </c>
      <c r="X27" s="12"/>
      <c r="AB27" s="3"/>
    </row>
    <row r="28" spans="1:28" s="30" customFormat="1" ht="18.75" customHeight="1" x14ac:dyDescent="0.25">
      <c r="A28" s="11" t="str">
        <f t="shared" si="0"/>
        <v>BNDES AUTOMÁTICOIBBA</v>
      </c>
      <c r="B28" s="11" t="str">
        <f t="shared" si="1"/>
        <v>BNDES AUTOMÁTICOSELIC</v>
      </c>
      <c r="C28" s="11">
        <v>21</v>
      </c>
      <c r="D28" s="17" t="s">
        <v>28</v>
      </c>
      <c r="E28" s="33"/>
      <c r="F28" s="18" t="s">
        <v>91</v>
      </c>
      <c r="G28" s="19" t="s">
        <v>30</v>
      </c>
      <c r="H28" s="20" t="s">
        <v>189</v>
      </c>
      <c r="I28" s="20">
        <f t="shared" si="2"/>
        <v>41912</v>
      </c>
      <c r="J28" s="20" t="s">
        <v>190</v>
      </c>
      <c r="K28" s="21">
        <v>2139.1140099999998</v>
      </c>
      <c r="L28" s="31">
        <v>2035.4606799999999</v>
      </c>
      <c r="M28" s="23"/>
      <c r="N28" s="32">
        <f t="shared" si="6"/>
        <v>103.65332999999987</v>
      </c>
      <c r="O28" s="24" t="s">
        <v>73</v>
      </c>
      <c r="P28" s="25">
        <v>2.75E-2</v>
      </c>
      <c r="Q28" s="26" t="s">
        <v>157</v>
      </c>
      <c r="R28" s="26" t="s">
        <v>144</v>
      </c>
      <c r="S28" s="27">
        <v>2.8110500000000003</v>
      </c>
      <c r="T28" s="27">
        <v>306.11831000000001</v>
      </c>
      <c r="U28" s="27">
        <v>2066.2986000000001</v>
      </c>
      <c r="V28" s="28">
        <f t="shared" si="3"/>
        <v>2372.4169099999999</v>
      </c>
      <c r="W28" s="29">
        <f t="shared" si="4"/>
        <v>2375.2279599999997</v>
      </c>
      <c r="X28" s="12"/>
      <c r="AB28" s="3"/>
    </row>
    <row r="29" spans="1:28" s="30" customFormat="1" ht="18.75" customHeight="1" x14ac:dyDescent="0.25">
      <c r="A29" s="11" t="str">
        <f t="shared" si="0"/>
        <v>BNDES AUTOMÁTICOIBBA</v>
      </c>
      <c r="B29" s="11" t="str">
        <f t="shared" si="1"/>
        <v>BNDES AUTOMÁTICOSELIC</v>
      </c>
      <c r="C29" s="11">
        <v>22</v>
      </c>
      <c r="D29" s="17" t="s">
        <v>28</v>
      </c>
      <c r="E29" s="33"/>
      <c r="F29" s="18" t="s">
        <v>93</v>
      </c>
      <c r="G29" s="19" t="s">
        <v>30</v>
      </c>
      <c r="H29" s="20" t="s">
        <v>189</v>
      </c>
      <c r="I29" s="20">
        <f t="shared" si="2"/>
        <v>41912</v>
      </c>
      <c r="J29" s="20" t="s">
        <v>190</v>
      </c>
      <c r="K29" s="21">
        <v>3565.1900099999998</v>
      </c>
      <c r="L29" s="31">
        <v>3200.65798</v>
      </c>
      <c r="M29" s="23"/>
      <c r="N29" s="32">
        <f t="shared" si="6"/>
        <v>364.53202999999985</v>
      </c>
      <c r="O29" s="24" t="s">
        <v>73</v>
      </c>
      <c r="P29" s="25">
        <v>2.75E-2</v>
      </c>
      <c r="Q29" s="26" t="s">
        <v>157</v>
      </c>
      <c r="R29" s="26" t="s">
        <v>144</v>
      </c>
      <c r="S29" s="27">
        <v>4.4496199999999995</v>
      </c>
      <c r="T29" s="27">
        <v>484.55507</v>
      </c>
      <c r="U29" s="27">
        <v>3270.7467200000001</v>
      </c>
      <c r="V29" s="28">
        <f t="shared" si="3"/>
        <v>3755.30179</v>
      </c>
      <c r="W29" s="29">
        <f t="shared" si="4"/>
        <v>3759.7514099999999</v>
      </c>
      <c r="X29" s="12"/>
      <c r="AB29" s="3"/>
    </row>
    <row r="30" spans="1:28" s="30" customFormat="1" ht="18.75" customHeight="1" x14ac:dyDescent="0.25">
      <c r="A30" s="11" t="str">
        <f t="shared" si="0"/>
        <v>BNDES AUTOMÁTICOIBBA</v>
      </c>
      <c r="B30" s="11" t="str">
        <f t="shared" si="1"/>
        <v>BNDES AUTOMÁTICOURTJLP</v>
      </c>
      <c r="C30" s="11">
        <v>23</v>
      </c>
      <c r="D30" s="17" t="s">
        <v>28</v>
      </c>
      <c r="E30" s="33"/>
      <c r="F30" s="18" t="s">
        <v>94</v>
      </c>
      <c r="G30" s="19" t="s">
        <v>30</v>
      </c>
      <c r="H30" s="20" t="s">
        <v>189</v>
      </c>
      <c r="I30" s="20">
        <f t="shared" si="2"/>
        <v>41914</v>
      </c>
      <c r="J30" s="20" t="s">
        <v>190</v>
      </c>
      <c r="K30" s="21">
        <v>8556.4560099999999</v>
      </c>
      <c r="L30" s="31">
        <v>7854.1777899999997</v>
      </c>
      <c r="M30" s="23"/>
      <c r="N30" s="32">
        <f t="shared" si="6"/>
        <v>702.27822000000015</v>
      </c>
      <c r="O30" s="24" t="s">
        <v>141</v>
      </c>
      <c r="P30" s="25" t="s">
        <v>191</v>
      </c>
      <c r="Q30" s="26" t="s">
        <v>165</v>
      </c>
      <c r="R30" s="26" t="s">
        <v>144</v>
      </c>
      <c r="S30" s="27">
        <v>32.025970000000001</v>
      </c>
      <c r="T30" s="27">
        <v>997.4374499999999</v>
      </c>
      <c r="U30" s="27">
        <v>6732.7027900000003</v>
      </c>
      <c r="V30" s="28">
        <f t="shared" si="3"/>
        <v>7730.1402400000006</v>
      </c>
      <c r="W30" s="29">
        <f t="shared" si="4"/>
        <v>7762.1662100000003</v>
      </c>
      <c r="X30" s="12"/>
      <c r="AB30" s="3"/>
    </row>
    <row r="31" spans="1:28" s="30" customFormat="1" ht="18.75" customHeight="1" x14ac:dyDescent="0.25">
      <c r="A31" s="11" t="str">
        <f t="shared" si="0"/>
        <v>CAPITAL DE GIROIBBA</v>
      </c>
      <c r="B31" s="11" t="str">
        <f t="shared" si="1"/>
        <v>CAPITAL DE GIROCDI</v>
      </c>
      <c r="C31" s="11">
        <v>24</v>
      </c>
      <c r="D31" s="17" t="s">
        <v>99</v>
      </c>
      <c r="E31" s="33"/>
      <c r="F31" s="18" t="s">
        <v>100</v>
      </c>
      <c r="G31" s="19" t="s">
        <v>30</v>
      </c>
      <c r="H31" s="20" t="s">
        <v>192</v>
      </c>
      <c r="I31" s="20">
        <f t="shared" si="2"/>
        <v>41950</v>
      </c>
      <c r="J31" s="20" t="s">
        <v>193</v>
      </c>
      <c r="K31" s="21">
        <v>12000</v>
      </c>
      <c r="L31" s="31">
        <v>12000</v>
      </c>
      <c r="M31" s="23"/>
      <c r="N31" s="32">
        <f t="shared" si="6"/>
        <v>0</v>
      </c>
      <c r="O31" s="24" t="s">
        <v>108</v>
      </c>
      <c r="P31" s="25" t="s">
        <v>194</v>
      </c>
      <c r="Q31" s="26" t="s">
        <v>167</v>
      </c>
      <c r="R31" s="26" t="s">
        <v>144</v>
      </c>
      <c r="S31" s="27">
        <v>51.570800000000006</v>
      </c>
      <c r="T31" s="27">
        <v>1443.11952</v>
      </c>
      <c r="U31" s="27">
        <v>10308.35814</v>
      </c>
      <c r="V31" s="28">
        <f t="shared" si="3"/>
        <v>11751.47766</v>
      </c>
      <c r="W31" s="29">
        <f t="shared" si="4"/>
        <v>11803.04846</v>
      </c>
      <c r="X31" s="12"/>
      <c r="AB31" s="3"/>
    </row>
    <row r="32" spans="1:28" s="30" customFormat="1" ht="18.75" customHeight="1" x14ac:dyDescent="0.25">
      <c r="A32" s="11" t="str">
        <f t="shared" si="0"/>
        <v>BNDES FINAMESANTANDER</v>
      </c>
      <c r="B32" s="11" t="str">
        <f t="shared" si="1"/>
        <v>BNDES FINAMETX FIXA</v>
      </c>
      <c r="C32" s="11">
        <v>25</v>
      </c>
      <c r="D32" s="17" t="s">
        <v>38</v>
      </c>
      <c r="E32" s="33"/>
      <c r="F32" s="18" t="s">
        <v>124</v>
      </c>
      <c r="G32" s="19" t="s">
        <v>64</v>
      </c>
      <c r="H32" s="20" t="s">
        <v>187</v>
      </c>
      <c r="I32" s="20">
        <f t="shared" si="2"/>
        <v>41918</v>
      </c>
      <c r="J32" s="20" t="s">
        <v>188</v>
      </c>
      <c r="K32" s="21">
        <v>141.96299999999999</v>
      </c>
      <c r="L32" s="31">
        <v>141.96299999999999</v>
      </c>
      <c r="M32" s="23"/>
      <c r="N32" s="32">
        <f t="shared" si="6"/>
        <v>0</v>
      </c>
      <c r="O32" s="24" t="s">
        <v>40</v>
      </c>
      <c r="P32" s="25">
        <v>0.06</v>
      </c>
      <c r="Q32" s="26" t="s">
        <v>155</v>
      </c>
      <c r="R32" s="26" t="s">
        <v>177</v>
      </c>
      <c r="S32" s="27">
        <v>0.34289999999999998</v>
      </c>
      <c r="T32" s="27">
        <v>47.320999999999998</v>
      </c>
      <c r="U32" s="27">
        <v>86.755169999999993</v>
      </c>
      <c r="V32" s="28">
        <f t="shared" si="3"/>
        <v>134.07616999999999</v>
      </c>
      <c r="W32" s="29">
        <f t="shared" si="4"/>
        <v>134.41906999999998</v>
      </c>
      <c r="X32" s="12"/>
      <c r="AB32" s="3"/>
    </row>
    <row r="33" spans="1:28" s="30" customFormat="1" ht="18.75" customHeight="1" x14ac:dyDescent="0.25">
      <c r="A33" s="11" t="str">
        <f t="shared" si="0"/>
        <v>BNDES FINAMESANTANDER</v>
      </c>
      <c r="B33" s="11" t="str">
        <f t="shared" si="1"/>
        <v>BNDES FINAMETX FIXA</v>
      </c>
      <c r="C33" s="11">
        <v>26</v>
      </c>
      <c r="D33" s="17" t="s">
        <v>38</v>
      </c>
      <c r="E33" s="33"/>
      <c r="F33" s="18" t="s">
        <v>97</v>
      </c>
      <c r="G33" s="19" t="s">
        <v>64</v>
      </c>
      <c r="H33" s="20" t="s">
        <v>195</v>
      </c>
      <c r="I33" s="20">
        <f t="shared" si="2"/>
        <v>41986</v>
      </c>
      <c r="J33" s="20" t="s">
        <v>196</v>
      </c>
      <c r="K33" s="21">
        <v>19.639680000000002</v>
      </c>
      <c r="L33" s="31">
        <v>19.639680000000002</v>
      </c>
      <c r="M33" s="23"/>
      <c r="N33" s="32">
        <f t="shared" si="6"/>
        <v>0</v>
      </c>
      <c r="O33" s="24" t="s">
        <v>40</v>
      </c>
      <c r="P33" s="25">
        <v>0.04</v>
      </c>
      <c r="Q33" s="26" t="s">
        <v>184</v>
      </c>
      <c r="R33" s="26" t="s">
        <v>177</v>
      </c>
      <c r="S33" s="27">
        <v>3.3790000000000001E-2</v>
      </c>
      <c r="T33" s="27">
        <v>6.5465600000000004</v>
      </c>
      <c r="U33" s="27">
        <v>13.093120000000001</v>
      </c>
      <c r="V33" s="28">
        <f t="shared" si="3"/>
        <v>19.639680000000002</v>
      </c>
      <c r="W33" s="29">
        <f t="shared" si="4"/>
        <v>19.673470000000002</v>
      </c>
      <c r="X33" s="12"/>
      <c r="AB33" s="3"/>
    </row>
    <row r="34" spans="1:28" s="30" customFormat="1" ht="18.75" customHeight="1" x14ac:dyDescent="0.25">
      <c r="A34" s="11" t="str">
        <f t="shared" si="0"/>
        <v>BNDES FINAMESANTANDER</v>
      </c>
      <c r="B34" s="11" t="str">
        <f t="shared" si="1"/>
        <v>BNDES FINAMETX FIXA</v>
      </c>
      <c r="C34" s="11">
        <v>27</v>
      </c>
      <c r="D34" s="17" t="s">
        <v>38</v>
      </c>
      <c r="E34" s="33"/>
      <c r="F34" s="18" t="s">
        <v>98</v>
      </c>
      <c r="G34" s="19" t="s">
        <v>64</v>
      </c>
      <c r="H34" s="20" t="s">
        <v>195</v>
      </c>
      <c r="I34" s="20">
        <f t="shared" si="2"/>
        <v>41986</v>
      </c>
      <c r="J34" s="20" t="s">
        <v>196</v>
      </c>
      <c r="K34" s="21">
        <v>83.632499999999993</v>
      </c>
      <c r="L34" s="31">
        <v>83.632499999999993</v>
      </c>
      <c r="M34" s="23"/>
      <c r="N34" s="32">
        <f t="shared" si="6"/>
        <v>0</v>
      </c>
      <c r="O34" s="24" t="s">
        <v>40</v>
      </c>
      <c r="P34" s="25">
        <v>0.06</v>
      </c>
      <c r="Q34" s="26" t="s">
        <v>184</v>
      </c>
      <c r="R34" s="26" t="s">
        <v>177</v>
      </c>
      <c r="S34" s="27">
        <v>0.21389</v>
      </c>
      <c r="T34" s="27">
        <v>27.877500000000001</v>
      </c>
      <c r="U34" s="27">
        <v>55.755000000000003</v>
      </c>
      <c r="V34" s="28">
        <f t="shared" si="3"/>
        <v>83.632500000000007</v>
      </c>
      <c r="W34" s="29">
        <f t="shared" si="4"/>
        <v>83.846390000000014</v>
      </c>
      <c r="X34" s="12"/>
      <c r="AB34" s="3"/>
    </row>
    <row r="35" spans="1:28" s="30" customFormat="1" ht="18.75" customHeight="1" x14ac:dyDescent="0.25">
      <c r="A35" s="11" t="str">
        <f t="shared" si="0"/>
        <v>BNDES FINAMESANTANDER</v>
      </c>
      <c r="B35" s="11" t="str">
        <f t="shared" si="1"/>
        <v>BNDES FINAMETX FIXA</v>
      </c>
      <c r="C35" s="11">
        <v>28</v>
      </c>
      <c r="D35" s="17" t="s">
        <v>38</v>
      </c>
      <c r="E35" s="33"/>
      <c r="F35" s="18" t="s">
        <v>125</v>
      </c>
      <c r="G35" s="19" t="s">
        <v>64</v>
      </c>
      <c r="H35" s="20" t="s">
        <v>197</v>
      </c>
      <c r="I35" s="20">
        <f t="shared" si="2"/>
        <v>42020</v>
      </c>
      <c r="J35" s="20" t="s">
        <v>198</v>
      </c>
      <c r="K35" s="21">
        <v>67.152059999999992</v>
      </c>
      <c r="L35" s="31">
        <v>67.152059999999992</v>
      </c>
      <c r="M35" s="23"/>
      <c r="N35" s="32">
        <f t="shared" si="6"/>
        <v>0</v>
      </c>
      <c r="O35" s="24" t="s">
        <v>40</v>
      </c>
      <c r="P35" s="25">
        <v>0.06</v>
      </c>
      <c r="Q35" s="26" t="s">
        <v>184</v>
      </c>
      <c r="R35" s="26" t="s">
        <v>177</v>
      </c>
      <c r="S35" s="27">
        <v>0.80885000000000007</v>
      </c>
      <c r="T35" s="27">
        <v>20.518689999999999</v>
      </c>
      <c r="U35" s="27">
        <v>46.633379999999995</v>
      </c>
      <c r="V35" s="28">
        <f t="shared" si="3"/>
        <v>67.152069999999995</v>
      </c>
      <c r="W35" s="29">
        <f t="shared" si="4"/>
        <v>67.960920000000002</v>
      </c>
      <c r="X35" s="12"/>
      <c r="AB35" s="3"/>
    </row>
    <row r="36" spans="1:28" s="30" customFormat="1" ht="18.75" customHeight="1" x14ac:dyDescent="0.25">
      <c r="A36" s="11" t="str">
        <f t="shared" si="0"/>
        <v>BNDES FINAMESANTANDER</v>
      </c>
      <c r="B36" s="11" t="str">
        <f t="shared" si="1"/>
        <v>BNDES FINAMETX FIXA</v>
      </c>
      <c r="C36" s="11">
        <v>29</v>
      </c>
      <c r="D36" s="17" t="s">
        <v>38</v>
      </c>
      <c r="E36" s="33"/>
      <c r="F36" s="18" t="s">
        <v>126</v>
      </c>
      <c r="G36" s="19" t="s">
        <v>64</v>
      </c>
      <c r="H36" s="20" t="s">
        <v>197</v>
      </c>
      <c r="I36" s="20">
        <f t="shared" si="2"/>
        <v>42020</v>
      </c>
      <c r="J36" s="20" t="s">
        <v>198</v>
      </c>
      <c r="K36" s="21">
        <v>288.18054999999998</v>
      </c>
      <c r="L36" s="31">
        <v>288.18021999999996</v>
      </c>
      <c r="M36" s="23"/>
      <c r="N36" s="32">
        <f t="shared" si="6"/>
        <v>3.3000000001948138E-4</v>
      </c>
      <c r="O36" s="24" t="s">
        <v>40</v>
      </c>
      <c r="P36" s="25">
        <v>0.06</v>
      </c>
      <c r="Q36" s="26" t="s">
        <v>184</v>
      </c>
      <c r="R36" s="26" t="s">
        <v>177</v>
      </c>
      <c r="S36" s="27">
        <v>3.4711399999999997</v>
      </c>
      <c r="T36" s="27">
        <v>88.055070000000001</v>
      </c>
      <c r="U36" s="27">
        <v>200.12514999999999</v>
      </c>
      <c r="V36" s="28">
        <f t="shared" si="3"/>
        <v>288.18021999999996</v>
      </c>
      <c r="W36" s="29">
        <f t="shared" si="4"/>
        <v>291.65135999999995</v>
      </c>
      <c r="X36" s="12"/>
      <c r="AB36" s="3"/>
    </row>
    <row r="37" spans="1:28" s="30" customFormat="1" ht="18.75" customHeight="1" x14ac:dyDescent="0.25">
      <c r="A37" s="11" t="str">
        <f t="shared" si="0"/>
        <v>BNDES FINAMESANTANDER</v>
      </c>
      <c r="B37" s="11" t="str">
        <f t="shared" si="1"/>
        <v>BNDES FINAMEURTJLP</v>
      </c>
      <c r="C37" s="11">
        <v>30</v>
      </c>
      <c r="D37" s="17" t="s">
        <v>38</v>
      </c>
      <c r="E37" s="33"/>
      <c r="F37" s="18" t="s">
        <v>199</v>
      </c>
      <c r="G37" s="19" t="s">
        <v>64</v>
      </c>
      <c r="H37" s="20" t="s">
        <v>200</v>
      </c>
      <c r="I37" s="20">
        <f t="shared" si="2"/>
        <v>42058</v>
      </c>
      <c r="J37" s="20" t="s">
        <v>201</v>
      </c>
      <c r="K37" s="21">
        <v>1318.94</v>
      </c>
      <c r="L37" s="31">
        <v>1318.93031</v>
      </c>
      <c r="M37" s="23"/>
      <c r="N37" s="32">
        <f t="shared" si="6"/>
        <v>9.6900000000914588E-3</v>
      </c>
      <c r="O37" s="24" t="s">
        <v>141</v>
      </c>
      <c r="P37" s="25" t="s">
        <v>202</v>
      </c>
      <c r="Q37" s="26" t="s">
        <v>184</v>
      </c>
      <c r="R37" s="26" t="s">
        <v>177</v>
      </c>
      <c r="S37" s="27">
        <v>14.38341</v>
      </c>
      <c r="T37" s="27">
        <v>372.89661000000001</v>
      </c>
      <c r="U37" s="27">
        <v>969.5311999999999</v>
      </c>
      <c r="V37" s="28">
        <f t="shared" si="3"/>
        <v>1342.4278099999999</v>
      </c>
      <c r="W37" s="29">
        <f t="shared" si="4"/>
        <v>1356.8112199999998</v>
      </c>
      <c r="X37" s="12"/>
      <c r="AB37" s="3"/>
    </row>
    <row r="38" spans="1:28" s="30" customFormat="1" ht="18.75" customHeight="1" x14ac:dyDescent="0.25">
      <c r="A38" s="11" t="str">
        <f t="shared" si="0"/>
        <v>BNDES FINAMESANTANDER</v>
      </c>
      <c r="B38" s="11" t="str">
        <f t="shared" si="1"/>
        <v>BNDES FINAMEURTJLP</v>
      </c>
      <c r="C38" s="11">
        <v>31</v>
      </c>
      <c r="D38" s="17" t="s">
        <v>38</v>
      </c>
      <c r="E38" s="33"/>
      <c r="F38" s="18" t="s">
        <v>203</v>
      </c>
      <c r="G38" s="19" t="s">
        <v>64</v>
      </c>
      <c r="H38" s="20" t="s">
        <v>200</v>
      </c>
      <c r="I38" s="20">
        <f t="shared" si="2"/>
        <v>42058</v>
      </c>
      <c r="J38" s="20" t="s">
        <v>201</v>
      </c>
      <c r="K38" s="21">
        <v>376.84001000000001</v>
      </c>
      <c r="L38" s="31">
        <v>376.83661000000001</v>
      </c>
      <c r="M38" s="23"/>
      <c r="N38" s="32">
        <f t="shared" si="6"/>
        <v>3.3999999999991815E-3</v>
      </c>
      <c r="O38" s="24" t="s">
        <v>141</v>
      </c>
      <c r="P38" s="25" t="s">
        <v>204</v>
      </c>
      <c r="Q38" s="26" t="s">
        <v>184</v>
      </c>
      <c r="R38" s="26" t="s">
        <v>177</v>
      </c>
      <c r="S38" s="27">
        <v>5.2546200000000001</v>
      </c>
      <c r="T38" s="27">
        <v>106.54141</v>
      </c>
      <c r="U38" s="27">
        <v>277.00765999999999</v>
      </c>
      <c r="V38" s="28">
        <f t="shared" si="3"/>
        <v>383.54906999999997</v>
      </c>
      <c r="W38" s="29">
        <f t="shared" si="4"/>
        <v>388.80368999999996</v>
      </c>
      <c r="X38" s="12"/>
      <c r="AB38" s="3"/>
    </row>
    <row r="39" spans="1:28" s="30" customFormat="1" ht="18.75" customHeight="1" x14ac:dyDescent="0.25">
      <c r="A39" s="11" t="str">
        <f t="shared" si="0"/>
        <v>BNDES FINAMESANTANDER</v>
      </c>
      <c r="B39" s="11" t="str">
        <f t="shared" si="1"/>
        <v>BNDES FINAMETX FIXA</v>
      </c>
      <c r="C39" s="11">
        <v>32</v>
      </c>
      <c r="D39" s="17" t="s">
        <v>38</v>
      </c>
      <c r="E39" s="33"/>
      <c r="F39" s="18" t="s">
        <v>130</v>
      </c>
      <c r="G39" s="19" t="s">
        <v>64</v>
      </c>
      <c r="H39" s="20" t="s">
        <v>205</v>
      </c>
      <c r="I39" s="20">
        <f t="shared" si="2"/>
        <v>42167</v>
      </c>
      <c r="J39" s="20" t="s">
        <v>206</v>
      </c>
      <c r="K39" s="21">
        <v>80</v>
      </c>
      <c r="L39" s="31">
        <v>80</v>
      </c>
      <c r="M39" s="23"/>
      <c r="N39" s="32">
        <f t="shared" si="6"/>
        <v>0</v>
      </c>
      <c r="O39" s="24" t="s">
        <v>40</v>
      </c>
      <c r="P39" s="25">
        <v>9.5000000000000001E-2</v>
      </c>
      <c r="Q39" s="26" t="s">
        <v>184</v>
      </c>
      <c r="R39" s="26" t="s">
        <v>177</v>
      </c>
      <c r="S39" s="27">
        <v>0.31889999999999996</v>
      </c>
      <c r="T39" s="27">
        <v>13.33333</v>
      </c>
      <c r="U39" s="27">
        <v>66.666669999999996</v>
      </c>
      <c r="V39" s="28">
        <f t="shared" si="3"/>
        <v>80</v>
      </c>
      <c r="W39" s="29">
        <f t="shared" si="4"/>
        <v>80.318899999999999</v>
      </c>
      <c r="X39" s="12"/>
      <c r="AB39" s="3"/>
    </row>
    <row r="40" spans="1:28" s="30" customFormat="1" ht="18.75" customHeight="1" x14ac:dyDescent="0.25">
      <c r="A40" s="11" t="str">
        <f t="shared" si="0"/>
        <v>BNDES FINAMESANTANDER</v>
      </c>
      <c r="B40" s="11" t="str">
        <f t="shared" si="1"/>
        <v>BNDES FINAMETX FIXA</v>
      </c>
      <c r="C40" s="11">
        <v>33</v>
      </c>
      <c r="D40" s="17" t="s">
        <v>38</v>
      </c>
      <c r="E40" s="33"/>
      <c r="F40" s="18" t="s">
        <v>132</v>
      </c>
      <c r="G40" s="19" t="s">
        <v>64</v>
      </c>
      <c r="H40" s="20" t="s">
        <v>207</v>
      </c>
      <c r="I40" s="20">
        <f t="shared" si="2"/>
        <v>42174</v>
      </c>
      <c r="J40" s="20" t="s">
        <v>206</v>
      </c>
      <c r="K40" s="21">
        <v>135.44999999999999</v>
      </c>
      <c r="L40" s="31">
        <v>135.44999999999999</v>
      </c>
      <c r="M40" s="23"/>
      <c r="N40" s="32">
        <f t="shared" si="6"/>
        <v>0</v>
      </c>
      <c r="O40" s="24" t="s">
        <v>40</v>
      </c>
      <c r="P40" s="25">
        <v>9.5000000000000001E-2</v>
      </c>
      <c r="Q40" s="26" t="s">
        <v>184</v>
      </c>
      <c r="R40" s="26" t="s">
        <v>177</v>
      </c>
      <c r="S40" s="27">
        <v>0.53992999999999991</v>
      </c>
      <c r="T40" s="27">
        <v>22.574999999999999</v>
      </c>
      <c r="U40" s="27">
        <v>112.875</v>
      </c>
      <c r="V40" s="28">
        <f t="shared" si="3"/>
        <v>135.44999999999999</v>
      </c>
      <c r="W40" s="29">
        <f t="shared" si="4"/>
        <v>135.98992999999999</v>
      </c>
      <c r="X40" s="12"/>
      <c r="AB40" s="3"/>
    </row>
    <row r="41" spans="1:28" s="30" customFormat="1" ht="18.75" customHeight="1" x14ac:dyDescent="0.25">
      <c r="A41" s="11" t="str">
        <f t="shared" si="0"/>
        <v>BNDES FINAMESANTANDER</v>
      </c>
      <c r="B41" s="11" t="str">
        <f t="shared" si="1"/>
        <v>BNDES FINAMETX FIXA</v>
      </c>
      <c r="C41" s="11">
        <v>34</v>
      </c>
      <c r="D41" s="17" t="s">
        <v>38</v>
      </c>
      <c r="E41" s="33"/>
      <c r="F41" s="18" t="s">
        <v>133</v>
      </c>
      <c r="G41" s="19" t="s">
        <v>64</v>
      </c>
      <c r="H41" s="20" t="s">
        <v>208</v>
      </c>
      <c r="I41" s="20">
        <f t="shared" si="2"/>
        <v>42176</v>
      </c>
      <c r="J41" s="20" t="s">
        <v>206</v>
      </c>
      <c r="K41" s="21">
        <v>17.405000000000001</v>
      </c>
      <c r="L41" s="31">
        <v>17.405000000000001</v>
      </c>
      <c r="M41" s="23"/>
      <c r="N41" s="32">
        <f t="shared" si="6"/>
        <v>0</v>
      </c>
      <c r="O41" s="24" t="s">
        <v>40</v>
      </c>
      <c r="P41" s="25">
        <v>9.5000000000000001E-2</v>
      </c>
      <c r="Q41" s="26" t="s">
        <v>148</v>
      </c>
      <c r="R41" s="26" t="s">
        <v>160</v>
      </c>
      <c r="S41" s="27">
        <v>6.9379999999999997E-2</v>
      </c>
      <c r="T41" s="27">
        <v>2.90083</v>
      </c>
      <c r="U41" s="27">
        <v>14.50417</v>
      </c>
      <c r="V41" s="28">
        <f t="shared" si="3"/>
        <v>17.405000000000001</v>
      </c>
      <c r="W41" s="29">
        <f t="shared" si="4"/>
        <v>17.47438</v>
      </c>
      <c r="X41" s="12"/>
      <c r="AB41" s="3"/>
    </row>
    <row r="42" spans="1:28" s="30" customFormat="1" ht="18.75" customHeight="1" x14ac:dyDescent="0.25">
      <c r="A42" s="11" t="str">
        <f t="shared" si="0"/>
        <v>BNDES FINAMESANTANDER</v>
      </c>
      <c r="B42" s="11" t="str">
        <f t="shared" si="1"/>
        <v>BNDES FINAMETX FIXA</v>
      </c>
      <c r="C42" s="11">
        <v>35</v>
      </c>
      <c r="D42" s="17" t="s">
        <v>38</v>
      </c>
      <c r="E42" s="33"/>
      <c r="F42" s="18" t="s">
        <v>134</v>
      </c>
      <c r="G42" s="19" t="s">
        <v>64</v>
      </c>
      <c r="H42" s="20" t="s">
        <v>209</v>
      </c>
      <c r="I42" s="20">
        <f t="shared" si="2"/>
        <v>42211</v>
      </c>
      <c r="J42" s="20" t="s">
        <v>210</v>
      </c>
      <c r="K42" s="21">
        <v>12.92</v>
      </c>
      <c r="L42" s="31">
        <v>12.92</v>
      </c>
      <c r="M42" s="23"/>
      <c r="N42" s="32">
        <f t="shared" si="6"/>
        <v>0</v>
      </c>
      <c r="O42" s="24" t="s">
        <v>40</v>
      </c>
      <c r="P42" s="25">
        <v>9.5000000000000001E-2</v>
      </c>
      <c r="Q42" s="26" t="s">
        <v>165</v>
      </c>
      <c r="R42" s="26" t="s">
        <v>160</v>
      </c>
      <c r="S42" s="27">
        <v>0.24318999999999999</v>
      </c>
      <c r="T42" s="27">
        <v>1.79444</v>
      </c>
      <c r="U42" s="27">
        <v>11.12556</v>
      </c>
      <c r="V42" s="28">
        <f t="shared" si="3"/>
        <v>12.92</v>
      </c>
      <c r="W42" s="29">
        <f t="shared" si="4"/>
        <v>13.16319</v>
      </c>
      <c r="X42" s="12"/>
      <c r="AB42" s="3"/>
    </row>
    <row r="43" spans="1:28" s="30" customFormat="1" ht="18.75" customHeight="1" x14ac:dyDescent="0.25">
      <c r="A43" s="11" t="str">
        <f t="shared" si="0"/>
        <v>BNDES FINAMESANTANDER</v>
      </c>
      <c r="B43" s="11" t="str">
        <f t="shared" si="1"/>
        <v>BNDES FINAMETX FIXA</v>
      </c>
      <c r="C43" s="11">
        <v>36</v>
      </c>
      <c r="D43" s="17" t="s">
        <v>38</v>
      </c>
      <c r="E43" s="33"/>
      <c r="F43" s="18" t="s">
        <v>137</v>
      </c>
      <c r="G43" s="19" t="s">
        <v>64</v>
      </c>
      <c r="H43" s="20" t="s">
        <v>209</v>
      </c>
      <c r="I43" s="20">
        <f t="shared" si="2"/>
        <v>42211</v>
      </c>
      <c r="J43" s="20" t="s">
        <v>210</v>
      </c>
      <c r="K43" s="21">
        <v>10.336</v>
      </c>
      <c r="L43" s="31">
        <v>10.336</v>
      </c>
      <c r="M43" s="23"/>
      <c r="N43" s="32">
        <f t="shared" si="6"/>
        <v>0</v>
      </c>
      <c r="O43" s="24" t="s">
        <v>40</v>
      </c>
      <c r="P43" s="25">
        <v>0.1671</v>
      </c>
      <c r="Q43" s="26" t="s">
        <v>165</v>
      </c>
      <c r="R43" s="26" t="s">
        <v>160</v>
      </c>
      <c r="S43" s="27">
        <v>0.33344999999999997</v>
      </c>
      <c r="T43" s="27">
        <v>1.4355599999999999</v>
      </c>
      <c r="U43" s="27">
        <v>8.9004399999999997</v>
      </c>
      <c r="V43" s="28">
        <f t="shared" si="3"/>
        <v>10.336</v>
      </c>
      <c r="W43" s="29">
        <f t="shared" si="4"/>
        <v>10.669449999999999</v>
      </c>
      <c r="X43" s="12"/>
      <c r="AB43" s="3"/>
    </row>
    <row r="44" spans="1:28" s="30" customFormat="1" ht="18.75" customHeight="1" x14ac:dyDescent="0.25">
      <c r="A44" s="11" t="str">
        <f t="shared" si="0"/>
        <v>BNDES FINAMESANTANDER</v>
      </c>
      <c r="B44" s="11" t="str">
        <f t="shared" si="1"/>
        <v>BNDES FINAMETX FIXA</v>
      </c>
      <c r="C44" s="11">
        <v>37</v>
      </c>
      <c r="D44" s="17" t="s">
        <v>38</v>
      </c>
      <c r="E44" s="33"/>
      <c r="F44" s="18" t="s">
        <v>211</v>
      </c>
      <c r="G44" s="19" t="s">
        <v>64</v>
      </c>
      <c r="H44" s="20" t="s">
        <v>212</v>
      </c>
      <c r="I44" s="20">
        <f t="shared" si="2"/>
        <v>42360</v>
      </c>
      <c r="J44" s="20" t="s">
        <v>213</v>
      </c>
      <c r="K44" s="21">
        <v>207.29648</v>
      </c>
      <c r="L44" s="31">
        <v>207.29623999999998</v>
      </c>
      <c r="M44" s="23"/>
      <c r="N44" s="32">
        <f t="shared" si="6"/>
        <v>2.4000000001933586E-4</v>
      </c>
      <c r="O44" s="24" t="s">
        <v>40</v>
      </c>
      <c r="P44" s="25">
        <v>9.5000000000000001E-2</v>
      </c>
      <c r="Q44" s="26" t="s">
        <v>184</v>
      </c>
      <c r="R44" s="26" t="s">
        <v>177</v>
      </c>
      <c r="S44" s="27">
        <v>0.82359000000000004</v>
      </c>
      <c r="T44" s="27">
        <v>0</v>
      </c>
      <c r="U44" s="27">
        <v>207.29623999999998</v>
      </c>
      <c r="V44" s="28">
        <f t="shared" si="3"/>
        <v>207.29623999999998</v>
      </c>
      <c r="W44" s="29">
        <f t="shared" si="4"/>
        <v>208.11982999999998</v>
      </c>
      <c r="X44" s="12"/>
      <c r="AB44" s="3"/>
    </row>
    <row r="45" spans="1:28" s="30" customFormat="1" ht="18.75" customHeight="1" x14ac:dyDescent="0.25">
      <c r="A45" s="11" t="str">
        <f t="shared" si="0"/>
        <v>BNDES FINAMESANTANDER</v>
      </c>
      <c r="B45" s="11" t="str">
        <f t="shared" si="1"/>
        <v>BNDES FINAMESELIC</v>
      </c>
      <c r="C45" s="11">
        <v>38</v>
      </c>
      <c r="D45" s="17" t="s">
        <v>38</v>
      </c>
      <c r="E45" s="33"/>
      <c r="F45" s="18" t="s">
        <v>214</v>
      </c>
      <c r="G45" s="19" t="s">
        <v>64</v>
      </c>
      <c r="H45" s="20" t="s">
        <v>215</v>
      </c>
      <c r="I45" s="20">
        <f t="shared" si="2"/>
        <v>42488</v>
      </c>
      <c r="J45" s="20" t="s">
        <v>140</v>
      </c>
      <c r="K45" s="21">
        <v>71.000009999999989</v>
      </c>
      <c r="L45" s="31">
        <v>71</v>
      </c>
      <c r="M45" s="23"/>
      <c r="N45" s="32">
        <f t="shared" si="6"/>
        <v>9.9999999889632818E-6</v>
      </c>
      <c r="O45" s="24" t="s">
        <v>73</v>
      </c>
      <c r="P45" s="25">
        <v>4.9000000000000002E-2</v>
      </c>
      <c r="Q45" s="26" t="s">
        <v>165</v>
      </c>
      <c r="R45" s="26" t="s">
        <v>160</v>
      </c>
      <c r="S45" s="27">
        <v>0.72339999999999993</v>
      </c>
      <c r="T45" s="27">
        <v>0</v>
      </c>
      <c r="U45" s="27">
        <v>72.922460000000001</v>
      </c>
      <c r="V45" s="28">
        <f t="shared" si="3"/>
        <v>72.922460000000001</v>
      </c>
      <c r="W45" s="29">
        <f t="shared" si="4"/>
        <v>73.645859999999999</v>
      </c>
      <c r="X45" s="12"/>
      <c r="AB45" s="3"/>
    </row>
    <row r="46" spans="1:28" s="30" customFormat="1" ht="18.75" customHeight="1" x14ac:dyDescent="0.25">
      <c r="A46" s="11" t="str">
        <f t="shared" si="0"/>
        <v>BNDES FINAMESANTANDER</v>
      </c>
      <c r="B46" s="11" t="str">
        <f t="shared" si="1"/>
        <v>BNDES FINAMEURTJLP</v>
      </c>
      <c r="C46" s="11">
        <v>39</v>
      </c>
      <c r="D46" s="17" t="s">
        <v>38</v>
      </c>
      <c r="E46" s="33"/>
      <c r="F46" s="18" t="s">
        <v>216</v>
      </c>
      <c r="G46" s="19" t="s">
        <v>64</v>
      </c>
      <c r="H46" s="20" t="s">
        <v>215</v>
      </c>
      <c r="I46" s="20">
        <f t="shared" si="2"/>
        <v>42488</v>
      </c>
      <c r="J46" s="20" t="s">
        <v>140</v>
      </c>
      <c r="K46" s="21">
        <v>497.00001000000003</v>
      </c>
      <c r="L46" s="31">
        <v>497</v>
      </c>
      <c r="M46" s="23"/>
      <c r="N46" s="32">
        <f t="shared" si="6"/>
        <v>1.0000000031595846E-5</v>
      </c>
      <c r="O46" s="24" t="s">
        <v>141</v>
      </c>
      <c r="P46" s="25" t="s">
        <v>217</v>
      </c>
      <c r="Q46" s="26" t="s">
        <v>165</v>
      </c>
      <c r="R46" s="26" t="s">
        <v>160</v>
      </c>
      <c r="S46" s="27">
        <v>10.476940000000001</v>
      </c>
      <c r="T46" s="27">
        <v>0</v>
      </c>
      <c r="U46" s="27">
        <v>498.45095000000003</v>
      </c>
      <c r="V46" s="28">
        <f t="shared" si="3"/>
        <v>498.45095000000003</v>
      </c>
      <c r="W46" s="29">
        <f t="shared" si="4"/>
        <v>508.92789000000005</v>
      </c>
      <c r="X46" s="12"/>
      <c r="AB46" s="3"/>
    </row>
    <row r="47" spans="1:28" s="30" customFormat="1" ht="18.75" customHeight="1" x14ac:dyDescent="0.25">
      <c r="A47" s="11" t="str">
        <f t="shared" si="0"/>
        <v>BNDES FINAMESANTANDER</v>
      </c>
      <c r="B47" s="11" t="str">
        <f t="shared" si="1"/>
        <v>BNDES FINAMEURTJLP</v>
      </c>
      <c r="C47" s="11">
        <v>40</v>
      </c>
      <c r="D47" s="17" t="s">
        <v>38</v>
      </c>
      <c r="E47" s="33"/>
      <c r="F47" s="18" t="s">
        <v>218</v>
      </c>
      <c r="G47" s="19" t="s">
        <v>64</v>
      </c>
      <c r="H47" s="20" t="s">
        <v>219</v>
      </c>
      <c r="I47" s="20">
        <f t="shared" si="2"/>
        <v>42485</v>
      </c>
      <c r="J47" s="20" t="s">
        <v>140</v>
      </c>
      <c r="K47" s="21">
        <v>626.50002000000006</v>
      </c>
      <c r="L47" s="31">
        <v>626.50000999999997</v>
      </c>
      <c r="M47" s="23"/>
      <c r="N47" s="32">
        <f t="shared" si="6"/>
        <v>1.0000000088439265E-5</v>
      </c>
      <c r="O47" s="24" t="s">
        <v>141</v>
      </c>
      <c r="P47" s="25" t="s">
        <v>217</v>
      </c>
      <c r="Q47" s="26" t="s">
        <v>165</v>
      </c>
      <c r="R47" s="26" t="s">
        <v>160</v>
      </c>
      <c r="S47" s="27">
        <v>13.268280000000001</v>
      </c>
      <c r="T47" s="27">
        <v>0</v>
      </c>
      <c r="U47" s="27">
        <v>631.25308999999993</v>
      </c>
      <c r="V47" s="28">
        <f t="shared" si="3"/>
        <v>631.25308999999993</v>
      </c>
      <c r="W47" s="29">
        <f t="shared" si="4"/>
        <v>644.52136999999993</v>
      </c>
      <c r="X47" s="12"/>
      <c r="AB47" s="3"/>
    </row>
    <row r="48" spans="1:28" s="30" customFormat="1" ht="18.75" customHeight="1" x14ac:dyDescent="0.25">
      <c r="A48" s="11" t="str">
        <f t="shared" si="0"/>
        <v>BNDES AUTOMÁTICOIBBA</v>
      </c>
      <c r="B48" s="11" t="str">
        <f t="shared" si="1"/>
        <v>BNDES AUTOMÁTICOSELIC</v>
      </c>
      <c r="C48" s="11">
        <v>41</v>
      </c>
      <c r="D48" s="17" t="s">
        <v>28</v>
      </c>
      <c r="E48" s="33"/>
      <c r="F48" s="18" t="s">
        <v>220</v>
      </c>
      <c r="G48" s="19" t="s">
        <v>30</v>
      </c>
      <c r="H48" s="20" t="s">
        <v>221</v>
      </c>
      <c r="I48" s="20">
        <f t="shared" si="2"/>
        <v>42518</v>
      </c>
      <c r="J48" s="20" t="s">
        <v>222</v>
      </c>
      <c r="K48" s="21">
        <v>6831.78701</v>
      </c>
      <c r="L48" s="31">
        <v>1782.2049999999999</v>
      </c>
      <c r="M48" s="23"/>
      <c r="N48" s="32">
        <f t="shared" si="6"/>
        <v>5049.5820100000001</v>
      </c>
      <c r="O48" s="24" t="s">
        <v>73</v>
      </c>
      <c r="P48" s="25" t="s">
        <v>223</v>
      </c>
      <c r="Q48" s="26" t="s">
        <v>165</v>
      </c>
      <c r="R48" s="26" t="s">
        <v>144</v>
      </c>
      <c r="S48" s="27">
        <v>10.927790000000002</v>
      </c>
      <c r="T48" s="27">
        <v>0</v>
      </c>
      <c r="U48" s="27">
        <v>1811.5879</v>
      </c>
      <c r="V48" s="28">
        <f t="shared" si="3"/>
        <v>1811.5879</v>
      </c>
      <c r="W48" s="29">
        <f t="shared" si="4"/>
        <v>1822.5156899999999</v>
      </c>
      <c r="X48" s="12"/>
      <c r="AB48" s="3"/>
    </row>
    <row r="49" spans="1:28" s="30" customFormat="1" ht="18.75" customHeight="1" x14ac:dyDescent="0.25">
      <c r="A49" s="11" t="str">
        <f t="shared" si="0"/>
        <v>BNDES AUTOMÁTICOIBBA</v>
      </c>
      <c r="B49" s="11" t="str">
        <f t="shared" si="1"/>
        <v>BNDES AUTOMÁTICOURTJLP</v>
      </c>
      <c r="C49" s="11">
        <v>42</v>
      </c>
      <c r="D49" s="17" t="s">
        <v>28</v>
      </c>
      <c r="E49" s="33"/>
      <c r="F49" s="18" t="s">
        <v>224</v>
      </c>
      <c r="G49" s="19" t="s">
        <v>30</v>
      </c>
      <c r="H49" s="20" t="s">
        <v>221</v>
      </c>
      <c r="I49" s="20">
        <f t="shared" si="2"/>
        <v>42518</v>
      </c>
      <c r="J49" s="20" t="s">
        <v>222</v>
      </c>
      <c r="K49" s="21">
        <v>11386.311</v>
      </c>
      <c r="L49" s="31">
        <v>2970.3420000000001</v>
      </c>
      <c r="M49" s="23"/>
      <c r="N49" s="32">
        <f t="shared" si="6"/>
        <v>8415.9689999999991</v>
      </c>
      <c r="O49" s="24" t="s">
        <v>141</v>
      </c>
      <c r="P49" s="25" t="s">
        <v>225</v>
      </c>
      <c r="Q49" s="26" t="s">
        <v>165</v>
      </c>
      <c r="R49" s="26" t="s">
        <v>144</v>
      </c>
      <c r="S49" s="27">
        <v>43.292970000000004</v>
      </c>
      <c r="T49" s="27">
        <v>0</v>
      </c>
      <c r="U49" s="27">
        <v>2975.5389399999999</v>
      </c>
      <c r="V49" s="28">
        <f t="shared" si="3"/>
        <v>2975.5389399999999</v>
      </c>
      <c r="W49" s="29">
        <f t="shared" si="4"/>
        <v>3018.8319099999999</v>
      </c>
      <c r="X49" s="12"/>
      <c r="AB49" s="3"/>
    </row>
    <row r="50" spans="1:28" s="30" customFormat="1" ht="18.75" customHeight="1" x14ac:dyDescent="0.25">
      <c r="A50" s="11" t="str">
        <f t="shared" si="0"/>
        <v>BNDES FINAMESANTANDER</v>
      </c>
      <c r="B50" s="11" t="str">
        <f t="shared" si="1"/>
        <v>BNDES FINAMEURTJLP</v>
      </c>
      <c r="C50" s="11">
        <v>43</v>
      </c>
      <c r="D50" s="17" t="s">
        <v>38</v>
      </c>
      <c r="E50" s="33"/>
      <c r="F50" s="18" t="s">
        <v>226</v>
      </c>
      <c r="G50" s="19" t="s">
        <v>64</v>
      </c>
      <c r="H50" s="20" t="s">
        <v>227</v>
      </c>
      <c r="I50" s="20">
        <f t="shared" si="2"/>
        <v>42538</v>
      </c>
      <c r="J50" s="20" t="s">
        <v>228</v>
      </c>
      <c r="K50" s="21">
        <v>43.137809999999995</v>
      </c>
      <c r="L50" s="31">
        <v>0</v>
      </c>
      <c r="M50" s="23"/>
      <c r="N50" s="32">
        <f t="shared" si="6"/>
        <v>43.137809999999995</v>
      </c>
      <c r="O50" s="24" t="s">
        <v>141</v>
      </c>
      <c r="P50" s="25" t="s">
        <v>217</v>
      </c>
      <c r="Q50" s="26" t="s">
        <v>184</v>
      </c>
      <c r="R50" s="26" t="s">
        <v>177</v>
      </c>
      <c r="S50" s="27">
        <v>0</v>
      </c>
      <c r="T50" s="27">
        <v>0</v>
      </c>
      <c r="U50" s="27">
        <v>0</v>
      </c>
      <c r="V50" s="28">
        <f t="shared" si="3"/>
        <v>0</v>
      </c>
      <c r="W50" s="29">
        <f t="shared" si="4"/>
        <v>0</v>
      </c>
      <c r="X50" s="12"/>
      <c r="AB50" s="3"/>
    </row>
    <row r="51" spans="1:28" s="30" customFormat="1" ht="18.75" customHeight="1" x14ac:dyDescent="0.25">
      <c r="A51" s="11" t="str">
        <f t="shared" si="0"/>
        <v>BNDES FINAMESANTANDER</v>
      </c>
      <c r="B51" s="11" t="str">
        <f t="shared" si="1"/>
        <v>BNDES FINAMEURTJLP</v>
      </c>
      <c r="C51" s="11">
        <v>44</v>
      </c>
      <c r="D51" s="17" t="s">
        <v>38</v>
      </c>
      <c r="E51" s="33"/>
      <c r="F51" s="18" t="s">
        <v>229</v>
      </c>
      <c r="G51" s="19" t="s">
        <v>64</v>
      </c>
      <c r="H51" s="20" t="s">
        <v>230</v>
      </c>
      <c r="I51" s="20">
        <f t="shared" si="2"/>
        <v>42649</v>
      </c>
      <c r="J51" s="20" t="s">
        <v>231</v>
      </c>
      <c r="K51" s="21">
        <v>80.850009999999997</v>
      </c>
      <c r="L51" s="31">
        <v>0</v>
      </c>
      <c r="M51" s="23"/>
      <c r="N51" s="32">
        <f t="shared" si="6"/>
        <v>80.850009999999997</v>
      </c>
      <c r="O51" s="24" t="s">
        <v>141</v>
      </c>
      <c r="P51" s="25" t="s">
        <v>217</v>
      </c>
      <c r="Q51" s="26" t="s">
        <v>165</v>
      </c>
      <c r="R51" s="26" t="s">
        <v>160</v>
      </c>
      <c r="S51" s="27">
        <v>0</v>
      </c>
      <c r="T51" s="27">
        <v>0</v>
      </c>
      <c r="U51" s="27">
        <v>0</v>
      </c>
      <c r="V51" s="28">
        <f t="shared" si="3"/>
        <v>0</v>
      </c>
      <c r="W51" s="29">
        <f t="shared" si="4"/>
        <v>0</v>
      </c>
      <c r="X51" s="12"/>
      <c r="AB51" s="3"/>
    </row>
    <row r="52" spans="1:28" s="30" customFormat="1" ht="18.75" customHeight="1" x14ac:dyDescent="0.25">
      <c r="A52" s="11" t="str">
        <f t="shared" si="0"/>
        <v>BNDES FINAMESANTANDER</v>
      </c>
      <c r="B52" s="11" t="str">
        <f t="shared" si="1"/>
        <v>BNDES FINAMESELIC</v>
      </c>
      <c r="C52" s="11">
        <v>45</v>
      </c>
      <c r="D52" s="17" t="s">
        <v>38</v>
      </c>
      <c r="E52" s="33"/>
      <c r="F52" s="18" t="s">
        <v>232</v>
      </c>
      <c r="G52" s="19" t="s">
        <v>64</v>
      </c>
      <c r="H52" s="20" t="s">
        <v>219</v>
      </c>
      <c r="I52" s="20">
        <f t="shared" si="2"/>
        <v>42485</v>
      </c>
      <c r="J52" s="20" t="s">
        <v>140</v>
      </c>
      <c r="K52" s="21">
        <v>89.5</v>
      </c>
      <c r="L52" s="31">
        <v>89.5</v>
      </c>
      <c r="M52" s="23"/>
      <c r="N52" s="32">
        <f t="shared" si="6"/>
        <v>0</v>
      </c>
      <c r="O52" s="24" t="s">
        <v>73</v>
      </c>
      <c r="P52" s="25">
        <v>4.9000000000000002E-2</v>
      </c>
      <c r="Q52" s="26" t="s">
        <v>165</v>
      </c>
      <c r="R52" s="26" t="s">
        <v>160</v>
      </c>
      <c r="S52" s="27">
        <v>0.95250999999999997</v>
      </c>
      <c r="T52" s="27">
        <v>0</v>
      </c>
      <c r="U52" s="27">
        <v>96.018889999999999</v>
      </c>
      <c r="V52" s="28">
        <f t="shared" si="3"/>
        <v>96.018889999999999</v>
      </c>
      <c r="W52" s="29">
        <f t="shared" si="4"/>
        <v>96.971400000000003</v>
      </c>
      <c r="X52" s="12"/>
      <c r="AB52" s="3"/>
    </row>
    <row r="53" spans="1:28" s="30" customFormat="1" ht="18.75" customHeight="1" x14ac:dyDescent="0.25">
      <c r="A53" s="11"/>
      <c r="B53" s="11"/>
      <c r="C53" s="11"/>
      <c r="D53" s="17"/>
      <c r="E53" s="33"/>
      <c r="F53" s="18"/>
      <c r="G53" s="19"/>
      <c r="H53" s="20"/>
      <c r="I53" s="20"/>
      <c r="J53" s="20"/>
      <c r="K53" s="21"/>
      <c r="L53" s="31"/>
      <c r="M53" s="23"/>
      <c r="N53" s="32"/>
      <c r="O53" s="24"/>
      <c r="P53" s="25"/>
      <c r="Q53" s="26"/>
      <c r="R53" s="26"/>
      <c r="S53" s="27"/>
      <c r="T53" s="27"/>
      <c r="U53" s="27"/>
      <c r="V53" s="28"/>
      <c r="W53" s="29"/>
      <c r="X53" s="34"/>
      <c r="AB53" s="3"/>
    </row>
    <row r="54" spans="1:28" s="30" customFormat="1" ht="18.75" customHeight="1" x14ac:dyDescent="0.25">
      <c r="A54" s="11" t="str">
        <f t="shared" ref="A54:A99" si="7">CONCATENATE(D54,G54)</f>
        <v/>
      </c>
      <c r="B54" s="11" t="str">
        <f t="shared" ref="B54:B57" si="8">CONCATENATE(D54,O54)</f>
        <v/>
      </c>
      <c r="C54" s="11">
        <v>37</v>
      </c>
      <c r="D54" s="17"/>
      <c r="E54" s="33"/>
      <c r="F54" s="35"/>
      <c r="G54" s="19"/>
      <c r="H54" s="20"/>
      <c r="I54" s="20"/>
      <c r="J54" s="20"/>
      <c r="K54" s="21"/>
      <c r="L54" s="31"/>
      <c r="M54" s="23"/>
      <c r="N54" s="32"/>
      <c r="O54" s="36"/>
      <c r="P54" s="37"/>
      <c r="Q54" s="26"/>
      <c r="R54" s="26"/>
      <c r="S54" s="27"/>
      <c r="T54" s="27"/>
      <c r="U54" s="27"/>
      <c r="V54" s="28"/>
      <c r="W54" s="29"/>
      <c r="X54" s="34"/>
      <c r="AB54" s="3"/>
    </row>
    <row r="55" spans="1:28" s="30" customFormat="1" ht="18.75" hidden="1" customHeight="1" x14ac:dyDescent="0.25">
      <c r="A55" s="11" t="str">
        <f t="shared" si="7"/>
        <v/>
      </c>
      <c r="B55" s="11" t="str">
        <f t="shared" si="8"/>
        <v/>
      </c>
      <c r="C55" s="11">
        <v>38</v>
      </c>
      <c r="D55" s="17"/>
      <c r="E55" s="33"/>
      <c r="F55" s="35"/>
      <c r="G55" s="19"/>
      <c r="H55" s="20"/>
      <c r="I55" s="20"/>
      <c r="J55" s="20"/>
      <c r="K55" s="21"/>
      <c r="L55" s="31"/>
      <c r="M55" s="23"/>
      <c r="N55" s="32"/>
      <c r="O55" s="36"/>
      <c r="P55" s="37"/>
      <c r="Q55" s="26"/>
      <c r="R55" s="26"/>
      <c r="S55" s="27"/>
      <c r="T55" s="27"/>
      <c r="U55" s="27"/>
      <c r="V55" s="28"/>
      <c r="W55" s="29"/>
      <c r="X55" s="34"/>
      <c r="AB55" s="3"/>
    </row>
    <row r="56" spans="1:28" s="30" customFormat="1" ht="18.75" hidden="1" customHeight="1" x14ac:dyDescent="0.25">
      <c r="A56" s="11" t="str">
        <f t="shared" si="7"/>
        <v/>
      </c>
      <c r="B56" s="11" t="str">
        <f t="shared" si="8"/>
        <v/>
      </c>
      <c r="C56" s="11">
        <v>39</v>
      </c>
      <c r="D56" s="17"/>
      <c r="E56" s="33"/>
      <c r="F56" s="35"/>
      <c r="G56" s="19"/>
      <c r="H56" s="20"/>
      <c r="I56" s="20"/>
      <c r="J56" s="20"/>
      <c r="K56" s="21"/>
      <c r="L56" s="31"/>
      <c r="M56" s="23"/>
      <c r="N56" s="32"/>
      <c r="O56" s="36"/>
      <c r="P56" s="37"/>
      <c r="Q56" s="26"/>
      <c r="R56" s="26"/>
      <c r="S56" s="27"/>
      <c r="T56" s="27"/>
      <c r="U56" s="27"/>
      <c r="V56" s="28"/>
      <c r="W56" s="29"/>
      <c r="X56" s="34"/>
      <c r="AB56" s="3"/>
    </row>
    <row r="57" spans="1:28" s="30" customFormat="1" ht="18.75" hidden="1" customHeight="1" x14ac:dyDescent="0.25">
      <c r="A57" s="11" t="str">
        <f t="shared" si="7"/>
        <v/>
      </c>
      <c r="B57" s="11" t="str">
        <f t="shared" si="8"/>
        <v/>
      </c>
      <c r="C57" s="11">
        <v>40</v>
      </c>
      <c r="D57" s="17"/>
      <c r="E57" s="33"/>
      <c r="F57" s="35"/>
      <c r="G57" s="19"/>
      <c r="H57" s="20"/>
      <c r="I57" s="20"/>
      <c r="J57" s="20"/>
      <c r="K57" s="21"/>
      <c r="L57" s="31"/>
      <c r="M57" s="23"/>
      <c r="N57" s="32"/>
      <c r="O57" s="36"/>
      <c r="P57" s="37"/>
      <c r="Q57" s="26"/>
      <c r="R57" s="26"/>
      <c r="S57" s="27"/>
      <c r="T57" s="27"/>
      <c r="U57" s="27"/>
      <c r="V57" s="28"/>
      <c r="W57" s="29"/>
      <c r="X57" s="34"/>
      <c r="AB57" s="3"/>
    </row>
    <row r="58" spans="1:28" s="30" customFormat="1" ht="18.75" hidden="1" customHeight="1" x14ac:dyDescent="0.25">
      <c r="A58" s="11"/>
      <c r="B58" s="11"/>
      <c r="C58" s="11"/>
      <c r="D58" s="17"/>
      <c r="E58" s="33"/>
      <c r="F58" s="35"/>
      <c r="G58" s="19"/>
      <c r="H58" s="20"/>
      <c r="I58" s="20"/>
      <c r="J58" s="20"/>
      <c r="K58" s="21"/>
      <c r="L58" s="31"/>
      <c r="M58" s="23"/>
      <c r="N58" s="32"/>
      <c r="O58" s="36"/>
      <c r="P58" s="37"/>
      <c r="Q58" s="26"/>
      <c r="R58" s="26"/>
      <c r="S58" s="27"/>
      <c r="T58" s="27"/>
      <c r="U58" s="27"/>
      <c r="V58" s="28"/>
      <c r="W58" s="29"/>
      <c r="X58" s="34"/>
      <c r="AB58" s="3"/>
    </row>
    <row r="59" spans="1:28" s="30" customFormat="1" ht="18.75" hidden="1" customHeight="1" x14ac:dyDescent="0.25">
      <c r="A59" s="11"/>
      <c r="B59" s="11"/>
      <c r="C59" s="11"/>
      <c r="D59" s="17"/>
      <c r="E59" s="33"/>
      <c r="F59" s="35"/>
      <c r="G59" s="19"/>
      <c r="H59" s="20"/>
      <c r="I59" s="20"/>
      <c r="J59" s="20"/>
      <c r="K59" s="21"/>
      <c r="L59" s="31"/>
      <c r="M59" s="23"/>
      <c r="N59" s="32"/>
      <c r="O59" s="36"/>
      <c r="P59" s="37"/>
      <c r="Q59" s="26"/>
      <c r="R59" s="26"/>
      <c r="S59" s="27"/>
      <c r="T59" s="27"/>
      <c r="U59" s="27"/>
      <c r="V59" s="28"/>
      <c r="W59" s="29"/>
      <c r="X59" s="34"/>
      <c r="AB59" s="3"/>
    </row>
    <row r="60" spans="1:28" s="30" customFormat="1" ht="18.75" hidden="1" customHeight="1" x14ac:dyDescent="0.25">
      <c r="A60" s="11"/>
      <c r="B60" s="11"/>
      <c r="C60" s="11"/>
      <c r="D60" s="17"/>
      <c r="E60" s="33"/>
      <c r="F60" s="35"/>
      <c r="G60" s="19"/>
      <c r="H60" s="20"/>
      <c r="I60" s="20"/>
      <c r="J60" s="20"/>
      <c r="K60" s="21"/>
      <c r="L60" s="31"/>
      <c r="M60" s="23"/>
      <c r="N60" s="32"/>
      <c r="O60" s="36"/>
      <c r="P60" s="37"/>
      <c r="Q60" s="26"/>
      <c r="R60" s="26"/>
      <c r="S60" s="27"/>
      <c r="T60" s="27"/>
      <c r="U60" s="27"/>
      <c r="V60" s="28"/>
      <c r="W60" s="29"/>
      <c r="X60" s="34"/>
      <c r="AB60" s="3"/>
    </row>
    <row r="61" spans="1:28" s="30" customFormat="1" ht="18.75" hidden="1" customHeight="1" x14ac:dyDescent="0.25">
      <c r="A61" s="11"/>
      <c r="B61" s="11"/>
      <c r="C61" s="11"/>
      <c r="D61" s="17"/>
      <c r="E61" s="33"/>
      <c r="F61" s="35"/>
      <c r="G61" s="19"/>
      <c r="H61" s="20"/>
      <c r="I61" s="20"/>
      <c r="J61" s="20"/>
      <c r="K61" s="21"/>
      <c r="L61" s="31"/>
      <c r="M61" s="23"/>
      <c r="N61" s="32"/>
      <c r="O61" s="36"/>
      <c r="P61" s="37"/>
      <c r="Q61" s="26"/>
      <c r="R61" s="26"/>
      <c r="S61" s="27"/>
      <c r="T61" s="27"/>
      <c r="U61" s="27"/>
      <c r="V61" s="28"/>
      <c r="W61" s="29"/>
      <c r="X61" s="34"/>
      <c r="AB61" s="3"/>
    </row>
    <row r="62" spans="1:28" s="30" customFormat="1" ht="18.75" hidden="1" customHeight="1" x14ac:dyDescent="0.25">
      <c r="A62" s="11"/>
      <c r="B62" s="11"/>
      <c r="C62" s="11"/>
      <c r="D62" s="17"/>
      <c r="E62" s="33"/>
      <c r="F62" s="35"/>
      <c r="G62" s="19"/>
      <c r="H62" s="20"/>
      <c r="I62" s="20"/>
      <c r="J62" s="20"/>
      <c r="K62" s="21"/>
      <c r="L62" s="31"/>
      <c r="M62" s="23"/>
      <c r="N62" s="32"/>
      <c r="O62" s="36"/>
      <c r="P62" s="37"/>
      <c r="Q62" s="26"/>
      <c r="R62" s="26"/>
      <c r="S62" s="27"/>
      <c r="T62" s="27"/>
      <c r="U62" s="27"/>
      <c r="V62" s="28"/>
      <c r="W62" s="29"/>
      <c r="X62" s="34"/>
      <c r="AB62" s="3"/>
    </row>
    <row r="63" spans="1:28" s="30" customFormat="1" ht="18.75" hidden="1" customHeight="1" x14ac:dyDescent="0.25">
      <c r="A63" s="11"/>
      <c r="B63" s="11"/>
      <c r="C63" s="11"/>
      <c r="D63" s="17"/>
      <c r="E63" s="33"/>
      <c r="F63" s="35"/>
      <c r="G63" s="19"/>
      <c r="H63" s="20"/>
      <c r="I63" s="20"/>
      <c r="J63" s="20"/>
      <c r="K63" s="21"/>
      <c r="L63" s="31"/>
      <c r="M63" s="23"/>
      <c r="N63" s="32"/>
      <c r="O63" s="36"/>
      <c r="P63" s="37"/>
      <c r="Q63" s="26"/>
      <c r="R63" s="26"/>
      <c r="S63" s="27"/>
      <c r="T63" s="27"/>
      <c r="U63" s="27"/>
      <c r="V63" s="28"/>
      <c r="W63" s="29"/>
      <c r="X63" s="34"/>
      <c r="AB63" s="3"/>
    </row>
    <row r="64" spans="1:28" s="30" customFormat="1" ht="18.75" hidden="1" customHeight="1" x14ac:dyDescent="0.25">
      <c r="A64" s="11"/>
      <c r="B64" s="11"/>
      <c r="C64" s="11"/>
      <c r="D64" s="17"/>
      <c r="E64" s="33"/>
      <c r="F64" s="35"/>
      <c r="G64" s="19"/>
      <c r="H64" s="20"/>
      <c r="I64" s="20"/>
      <c r="J64" s="20"/>
      <c r="K64" s="21"/>
      <c r="L64" s="31"/>
      <c r="M64" s="23"/>
      <c r="N64" s="32"/>
      <c r="O64" s="36"/>
      <c r="P64" s="37"/>
      <c r="Q64" s="26"/>
      <c r="R64" s="26"/>
      <c r="S64" s="27"/>
      <c r="T64" s="27"/>
      <c r="U64" s="27"/>
      <c r="V64" s="28"/>
      <c r="W64" s="29"/>
      <c r="X64" s="34"/>
      <c r="AB64" s="3"/>
    </row>
    <row r="65" spans="1:28" s="30" customFormat="1" ht="18.75" hidden="1" customHeight="1" x14ac:dyDescent="0.25">
      <c r="A65" s="11"/>
      <c r="B65" s="11"/>
      <c r="C65" s="11"/>
      <c r="D65" s="17"/>
      <c r="E65" s="33"/>
      <c r="F65" s="35"/>
      <c r="G65" s="19"/>
      <c r="H65" s="20"/>
      <c r="I65" s="20"/>
      <c r="J65" s="20"/>
      <c r="K65" s="21"/>
      <c r="L65" s="31"/>
      <c r="M65" s="23"/>
      <c r="N65" s="32"/>
      <c r="O65" s="36"/>
      <c r="P65" s="37"/>
      <c r="Q65" s="26"/>
      <c r="R65" s="26"/>
      <c r="S65" s="27"/>
      <c r="T65" s="27"/>
      <c r="U65" s="27"/>
      <c r="V65" s="28"/>
      <c r="W65" s="29"/>
      <c r="X65" s="34"/>
      <c r="AB65" s="3"/>
    </row>
    <row r="66" spans="1:28" s="30" customFormat="1" ht="18.75" hidden="1" customHeight="1" x14ac:dyDescent="0.25">
      <c r="A66" s="11"/>
      <c r="B66" s="11"/>
      <c r="C66" s="11"/>
      <c r="D66" s="17"/>
      <c r="E66" s="33"/>
      <c r="F66" s="35"/>
      <c r="G66" s="19"/>
      <c r="H66" s="20"/>
      <c r="I66" s="20"/>
      <c r="J66" s="20"/>
      <c r="K66" s="21"/>
      <c r="L66" s="31"/>
      <c r="M66" s="23"/>
      <c r="N66" s="32"/>
      <c r="O66" s="36"/>
      <c r="P66" s="37"/>
      <c r="Q66" s="26"/>
      <c r="R66" s="26"/>
      <c r="S66" s="27"/>
      <c r="T66" s="27"/>
      <c r="U66" s="27"/>
      <c r="V66" s="28"/>
      <c r="W66" s="29"/>
      <c r="X66" s="34"/>
      <c r="AB66" s="3"/>
    </row>
    <row r="67" spans="1:28" s="30" customFormat="1" ht="18.75" hidden="1" customHeight="1" x14ac:dyDescent="0.25">
      <c r="A67" s="11"/>
      <c r="B67" s="11"/>
      <c r="C67" s="11"/>
      <c r="D67" s="17"/>
      <c r="E67" s="33"/>
      <c r="F67" s="35"/>
      <c r="G67" s="19"/>
      <c r="H67" s="20"/>
      <c r="I67" s="20"/>
      <c r="J67" s="20"/>
      <c r="K67" s="21"/>
      <c r="L67" s="31"/>
      <c r="M67" s="23"/>
      <c r="N67" s="32"/>
      <c r="O67" s="36"/>
      <c r="P67" s="37"/>
      <c r="Q67" s="26"/>
      <c r="R67" s="26"/>
      <c r="S67" s="27"/>
      <c r="T67" s="27"/>
      <c r="U67" s="27"/>
      <c r="V67" s="28"/>
      <c r="W67" s="29"/>
      <c r="X67" s="34"/>
      <c r="AB67" s="3"/>
    </row>
    <row r="68" spans="1:28" s="30" customFormat="1" ht="18.75" hidden="1" customHeight="1" x14ac:dyDescent="0.25">
      <c r="A68" s="11"/>
      <c r="B68" s="11"/>
      <c r="C68" s="11"/>
      <c r="D68" s="17"/>
      <c r="E68" s="33"/>
      <c r="F68" s="35"/>
      <c r="G68" s="19"/>
      <c r="H68" s="20"/>
      <c r="I68" s="20"/>
      <c r="J68" s="20"/>
      <c r="K68" s="21"/>
      <c r="L68" s="31"/>
      <c r="M68" s="23"/>
      <c r="N68" s="32"/>
      <c r="O68" s="36"/>
      <c r="P68" s="37"/>
      <c r="Q68" s="26"/>
      <c r="R68" s="26"/>
      <c r="S68" s="27"/>
      <c r="T68" s="27"/>
      <c r="U68" s="27"/>
      <c r="V68" s="28"/>
      <c r="W68" s="29"/>
      <c r="X68" s="34"/>
      <c r="AB68" s="3"/>
    </row>
    <row r="69" spans="1:28" s="30" customFormat="1" ht="18.75" hidden="1" customHeight="1" x14ac:dyDescent="0.25">
      <c r="A69" s="11"/>
      <c r="B69" s="11"/>
      <c r="C69" s="11"/>
      <c r="D69" s="17"/>
      <c r="E69" s="33"/>
      <c r="F69" s="35"/>
      <c r="G69" s="19"/>
      <c r="H69" s="20"/>
      <c r="I69" s="20"/>
      <c r="J69" s="20"/>
      <c r="K69" s="21"/>
      <c r="L69" s="31"/>
      <c r="M69" s="23"/>
      <c r="N69" s="32"/>
      <c r="O69" s="36"/>
      <c r="P69" s="37"/>
      <c r="Q69" s="26"/>
      <c r="R69" s="26"/>
      <c r="S69" s="27"/>
      <c r="T69" s="27"/>
      <c r="U69" s="27"/>
      <c r="V69" s="28"/>
      <c r="W69" s="29"/>
      <c r="X69" s="34"/>
      <c r="AB69" s="3"/>
    </row>
    <row r="70" spans="1:28" s="30" customFormat="1" ht="18.75" hidden="1" customHeight="1" x14ac:dyDescent="0.25">
      <c r="A70" s="11"/>
      <c r="B70" s="11"/>
      <c r="C70" s="11"/>
      <c r="D70" s="17"/>
      <c r="E70" s="33"/>
      <c r="F70" s="35"/>
      <c r="G70" s="19"/>
      <c r="H70" s="20"/>
      <c r="I70" s="20"/>
      <c r="J70" s="20"/>
      <c r="K70" s="21"/>
      <c r="L70" s="31"/>
      <c r="M70" s="23"/>
      <c r="N70" s="32"/>
      <c r="O70" s="36"/>
      <c r="P70" s="37"/>
      <c r="Q70" s="26"/>
      <c r="R70" s="26"/>
      <c r="S70" s="27"/>
      <c r="T70" s="27"/>
      <c r="U70" s="27"/>
      <c r="V70" s="28"/>
      <c r="W70" s="29"/>
      <c r="X70" s="34"/>
      <c r="AB70" s="3"/>
    </row>
    <row r="71" spans="1:28" s="30" customFormat="1" ht="18.75" hidden="1" customHeight="1" x14ac:dyDescent="0.25">
      <c r="A71" s="11"/>
      <c r="B71" s="11"/>
      <c r="C71" s="11"/>
      <c r="D71" s="17"/>
      <c r="E71" s="33"/>
      <c r="F71" s="35"/>
      <c r="G71" s="19"/>
      <c r="H71" s="20"/>
      <c r="I71" s="20"/>
      <c r="J71" s="20"/>
      <c r="K71" s="21"/>
      <c r="L71" s="31"/>
      <c r="M71" s="23"/>
      <c r="N71" s="32"/>
      <c r="O71" s="36"/>
      <c r="P71" s="37"/>
      <c r="Q71" s="26"/>
      <c r="R71" s="26"/>
      <c r="S71" s="27"/>
      <c r="T71" s="27"/>
      <c r="U71" s="27"/>
      <c r="V71" s="28"/>
      <c r="W71" s="29"/>
      <c r="X71" s="34"/>
      <c r="AB71" s="3"/>
    </row>
    <row r="72" spans="1:28" s="30" customFormat="1" ht="18.75" hidden="1" customHeight="1" thickBot="1" x14ac:dyDescent="0.3">
      <c r="A72" s="11"/>
      <c r="B72" s="11"/>
      <c r="C72" s="11"/>
      <c r="D72" s="17"/>
      <c r="E72" s="33"/>
      <c r="F72" s="35"/>
      <c r="G72" s="19"/>
      <c r="H72" s="20"/>
      <c r="I72" s="20"/>
      <c r="J72" s="20"/>
      <c r="K72" s="21"/>
      <c r="L72" s="31"/>
      <c r="M72" s="23"/>
      <c r="N72" s="32"/>
      <c r="O72" s="36"/>
      <c r="P72" s="37"/>
      <c r="Q72" s="26"/>
      <c r="R72" s="26"/>
      <c r="S72" s="27"/>
      <c r="T72" s="27"/>
      <c r="U72" s="27"/>
      <c r="V72" s="28"/>
      <c r="W72" s="29"/>
      <c r="X72" s="34"/>
      <c r="AB72" s="3"/>
    </row>
    <row r="73" spans="1:28" s="30" customFormat="1" ht="18.75" hidden="1" customHeight="1" x14ac:dyDescent="0.25">
      <c r="A73" s="11"/>
      <c r="B73" s="11"/>
      <c r="C73" s="11"/>
      <c r="D73" s="17"/>
      <c r="E73" s="33"/>
      <c r="F73" s="35"/>
      <c r="G73" s="19"/>
      <c r="H73" s="20"/>
      <c r="I73" s="20"/>
      <c r="J73" s="20"/>
      <c r="K73" s="21"/>
      <c r="L73" s="31"/>
      <c r="M73" s="23"/>
      <c r="N73" s="32"/>
      <c r="O73" s="36"/>
      <c r="P73" s="37"/>
      <c r="Q73" s="26"/>
      <c r="R73" s="26"/>
      <c r="S73" s="27"/>
      <c r="T73" s="27"/>
      <c r="U73" s="27"/>
      <c r="V73" s="28"/>
      <c r="W73" s="29"/>
      <c r="X73" s="34"/>
      <c r="AB73" s="3"/>
    </row>
    <row r="74" spans="1:28" s="30" customFormat="1" ht="18.75" hidden="1" customHeight="1" x14ac:dyDescent="0.25">
      <c r="A74" s="11"/>
      <c r="B74" s="11"/>
      <c r="C74" s="11"/>
      <c r="D74" s="17"/>
      <c r="E74" s="33"/>
      <c r="F74" s="35"/>
      <c r="G74" s="19"/>
      <c r="H74" s="20"/>
      <c r="I74" s="20"/>
      <c r="J74" s="20"/>
      <c r="K74" s="21"/>
      <c r="L74" s="31"/>
      <c r="M74" s="23"/>
      <c r="N74" s="32"/>
      <c r="O74" s="36"/>
      <c r="P74" s="37"/>
      <c r="Q74" s="26"/>
      <c r="R74" s="26"/>
      <c r="S74" s="27"/>
      <c r="T74" s="27"/>
      <c r="U74" s="27"/>
      <c r="V74" s="28"/>
      <c r="W74" s="29"/>
      <c r="X74" s="34"/>
      <c r="AB74" s="3"/>
    </row>
    <row r="75" spans="1:28" s="30" customFormat="1" ht="18.75" hidden="1" customHeight="1" x14ac:dyDescent="0.25">
      <c r="A75" s="11"/>
      <c r="B75" s="11"/>
      <c r="C75" s="11"/>
      <c r="D75" s="17"/>
      <c r="E75" s="33"/>
      <c r="F75" s="35"/>
      <c r="G75" s="19"/>
      <c r="H75" s="20"/>
      <c r="I75" s="20"/>
      <c r="J75" s="20"/>
      <c r="K75" s="21"/>
      <c r="L75" s="31"/>
      <c r="M75" s="23"/>
      <c r="N75" s="32"/>
      <c r="O75" s="36"/>
      <c r="P75" s="37"/>
      <c r="Q75" s="26"/>
      <c r="R75" s="26"/>
      <c r="S75" s="27"/>
      <c r="T75" s="27"/>
      <c r="U75" s="27"/>
      <c r="V75" s="28"/>
      <c r="W75" s="29"/>
      <c r="X75" s="34"/>
      <c r="AB75" s="3"/>
    </row>
    <row r="76" spans="1:28" s="30" customFormat="1" ht="18.75" hidden="1" customHeight="1" x14ac:dyDescent="0.25">
      <c r="A76" s="11"/>
      <c r="B76" s="11"/>
      <c r="C76" s="11"/>
      <c r="D76" s="17"/>
      <c r="E76" s="33"/>
      <c r="F76" s="35"/>
      <c r="G76" s="19"/>
      <c r="H76" s="20"/>
      <c r="I76" s="20"/>
      <c r="J76" s="20"/>
      <c r="K76" s="21"/>
      <c r="L76" s="31"/>
      <c r="M76" s="23"/>
      <c r="N76" s="32"/>
      <c r="O76" s="36"/>
      <c r="P76" s="37"/>
      <c r="Q76" s="26"/>
      <c r="R76" s="26"/>
      <c r="S76" s="27"/>
      <c r="T76" s="27"/>
      <c r="U76" s="27"/>
      <c r="V76" s="28"/>
      <c r="W76" s="29"/>
      <c r="X76" s="34"/>
      <c r="AB76" s="3"/>
    </row>
    <row r="77" spans="1:28" s="30" customFormat="1" ht="18.75" hidden="1" customHeight="1" x14ac:dyDescent="0.25">
      <c r="A77" s="11"/>
      <c r="B77" s="11"/>
      <c r="C77" s="11"/>
      <c r="D77" s="17"/>
      <c r="E77" s="33"/>
      <c r="F77" s="35"/>
      <c r="G77" s="19"/>
      <c r="H77" s="20"/>
      <c r="I77" s="20"/>
      <c r="J77" s="20"/>
      <c r="K77" s="21"/>
      <c r="L77" s="31"/>
      <c r="M77" s="23"/>
      <c r="N77" s="32"/>
      <c r="O77" s="36"/>
      <c r="P77" s="37"/>
      <c r="Q77" s="26"/>
      <c r="R77" s="26"/>
      <c r="S77" s="27"/>
      <c r="T77" s="27"/>
      <c r="U77" s="27"/>
      <c r="V77" s="28"/>
      <c r="W77" s="29"/>
      <c r="X77" s="34"/>
      <c r="AB77" s="3"/>
    </row>
    <row r="78" spans="1:28" s="30" customFormat="1" ht="18.75" hidden="1" customHeight="1" x14ac:dyDescent="0.25">
      <c r="A78" s="11" t="str">
        <f t="shared" si="7"/>
        <v/>
      </c>
      <c r="B78" s="11" t="str">
        <f>CONCATENATE(D78,O78)</f>
        <v/>
      </c>
      <c r="C78" s="11">
        <v>41</v>
      </c>
      <c r="D78" s="17"/>
      <c r="E78" s="33"/>
      <c r="F78" s="35"/>
      <c r="G78" s="19"/>
      <c r="H78" s="20"/>
      <c r="I78" s="20"/>
      <c r="J78" s="20"/>
      <c r="K78" s="21"/>
      <c r="L78" s="31"/>
      <c r="M78" s="23"/>
      <c r="N78" s="32"/>
      <c r="O78" s="36"/>
      <c r="P78" s="37"/>
      <c r="Q78" s="26"/>
      <c r="R78" s="26"/>
      <c r="S78" s="27"/>
      <c r="T78" s="27"/>
      <c r="U78" s="27"/>
      <c r="V78" s="28"/>
      <c r="W78" s="29"/>
      <c r="X78" s="34"/>
      <c r="AB78" s="3"/>
    </row>
    <row r="79" spans="1:28" s="30" customFormat="1" ht="18.75" hidden="1" customHeight="1" x14ac:dyDescent="0.25">
      <c r="A79" s="11"/>
      <c r="B79" s="11"/>
      <c r="C79" s="11"/>
      <c r="D79" s="17"/>
      <c r="E79" s="33"/>
      <c r="F79" s="18"/>
      <c r="G79" s="19"/>
      <c r="H79" s="20"/>
      <c r="I79" s="20"/>
      <c r="J79" s="20"/>
      <c r="K79" s="21"/>
      <c r="L79" s="31"/>
      <c r="M79" s="23"/>
      <c r="N79" s="32"/>
      <c r="O79" s="24"/>
      <c r="P79" s="25"/>
      <c r="Q79" s="26"/>
      <c r="R79" s="26"/>
      <c r="S79" s="27"/>
      <c r="T79" s="27"/>
      <c r="U79" s="27"/>
      <c r="V79" s="28"/>
      <c r="W79" s="29"/>
      <c r="X79" s="34"/>
      <c r="AB79" s="3"/>
    </row>
    <row r="80" spans="1:28" s="30" customFormat="1" ht="18.75" hidden="1" customHeight="1" x14ac:dyDescent="0.25">
      <c r="A80" s="11"/>
      <c r="B80" s="11"/>
      <c r="C80" s="11"/>
      <c r="D80" s="17"/>
      <c r="E80" s="33"/>
      <c r="F80" s="18"/>
      <c r="G80" s="19"/>
      <c r="H80" s="20"/>
      <c r="I80" s="20"/>
      <c r="J80" s="20"/>
      <c r="K80" s="21"/>
      <c r="L80" s="31"/>
      <c r="M80" s="23"/>
      <c r="N80" s="32"/>
      <c r="O80" s="24"/>
      <c r="P80" s="25"/>
      <c r="Q80" s="26"/>
      <c r="R80" s="26"/>
      <c r="S80" s="27"/>
      <c r="T80" s="27"/>
      <c r="U80" s="27"/>
      <c r="V80" s="28"/>
      <c r="W80" s="29"/>
      <c r="X80" s="34"/>
      <c r="AB80" s="3"/>
    </row>
    <row r="81" spans="1:28" s="30" customFormat="1" ht="18.75" hidden="1" customHeight="1" x14ac:dyDescent="0.25">
      <c r="A81" s="11"/>
      <c r="B81" s="11"/>
      <c r="C81" s="11"/>
      <c r="D81" s="17"/>
      <c r="E81" s="33"/>
      <c r="F81" s="18"/>
      <c r="G81" s="19"/>
      <c r="H81" s="20"/>
      <c r="I81" s="20"/>
      <c r="J81" s="20"/>
      <c r="K81" s="21"/>
      <c r="L81" s="31"/>
      <c r="M81" s="23"/>
      <c r="N81" s="32"/>
      <c r="O81" s="24"/>
      <c r="P81" s="25"/>
      <c r="Q81" s="26"/>
      <c r="R81" s="26"/>
      <c r="S81" s="27"/>
      <c r="T81" s="27"/>
      <c r="U81" s="27"/>
      <c r="V81" s="28"/>
      <c r="W81" s="29"/>
      <c r="X81" s="34"/>
      <c r="AB81" s="3"/>
    </row>
    <row r="82" spans="1:28" s="30" customFormat="1" ht="18.75" hidden="1" customHeight="1" thickBot="1" x14ac:dyDescent="0.3">
      <c r="A82" s="11"/>
      <c r="B82" s="11"/>
      <c r="C82" s="11"/>
      <c r="D82" s="17"/>
      <c r="E82" s="33"/>
      <c r="F82" s="18"/>
      <c r="G82" s="19"/>
      <c r="H82" s="20"/>
      <c r="I82" s="20"/>
      <c r="J82" s="20"/>
      <c r="K82" s="21"/>
      <c r="L82" s="31"/>
      <c r="M82" s="23"/>
      <c r="N82" s="32"/>
      <c r="O82" s="24"/>
      <c r="P82" s="25"/>
      <c r="Q82" s="26"/>
      <c r="R82" s="26"/>
      <c r="S82" s="27"/>
      <c r="T82" s="27"/>
      <c r="U82" s="27"/>
      <c r="V82" s="28"/>
      <c r="W82" s="29"/>
      <c r="X82" s="34"/>
      <c r="AB82" s="3"/>
    </row>
    <row r="83" spans="1:28" s="30" customFormat="1" ht="18.75" hidden="1" customHeight="1" x14ac:dyDescent="0.25">
      <c r="A83" s="11"/>
      <c r="B83" s="11"/>
      <c r="C83" s="11"/>
      <c r="D83" s="17"/>
      <c r="E83" s="33"/>
      <c r="F83" s="18"/>
      <c r="G83" s="19"/>
      <c r="H83" s="20"/>
      <c r="I83" s="20"/>
      <c r="J83" s="20"/>
      <c r="K83" s="21"/>
      <c r="L83" s="31"/>
      <c r="M83" s="23"/>
      <c r="N83" s="32"/>
      <c r="O83" s="24"/>
      <c r="P83" s="25"/>
      <c r="Q83" s="26"/>
      <c r="R83" s="26"/>
      <c r="S83" s="27"/>
      <c r="T83" s="27"/>
      <c r="U83" s="27"/>
      <c r="V83" s="28"/>
      <c r="W83" s="29"/>
      <c r="X83" s="34"/>
      <c r="AB83" s="3"/>
    </row>
    <row r="84" spans="1:28" s="30" customFormat="1" ht="18.75" hidden="1" customHeight="1" x14ac:dyDescent="0.25">
      <c r="A84" s="11"/>
      <c r="B84" s="11"/>
      <c r="C84" s="11"/>
      <c r="D84" s="17"/>
      <c r="E84" s="33"/>
      <c r="F84" s="18"/>
      <c r="G84" s="19"/>
      <c r="H84" s="20"/>
      <c r="I84" s="20"/>
      <c r="J84" s="20"/>
      <c r="K84" s="21"/>
      <c r="L84" s="31"/>
      <c r="M84" s="23"/>
      <c r="N84" s="32"/>
      <c r="O84" s="24"/>
      <c r="P84" s="25"/>
      <c r="Q84" s="26"/>
      <c r="R84" s="26"/>
      <c r="S84" s="27"/>
      <c r="T84" s="27"/>
      <c r="U84" s="27"/>
      <c r="V84" s="28"/>
      <c r="W84" s="29"/>
      <c r="X84" s="34"/>
      <c r="AB84" s="3"/>
    </row>
    <row r="85" spans="1:28" s="30" customFormat="1" ht="18.75" hidden="1" customHeight="1" x14ac:dyDescent="0.25">
      <c r="A85" s="11"/>
      <c r="B85" s="11"/>
      <c r="C85" s="11"/>
      <c r="D85" s="17"/>
      <c r="E85" s="33"/>
      <c r="F85" s="18"/>
      <c r="G85" s="19"/>
      <c r="H85" s="20"/>
      <c r="I85" s="20"/>
      <c r="J85" s="20"/>
      <c r="K85" s="21"/>
      <c r="L85" s="31"/>
      <c r="M85" s="23"/>
      <c r="N85" s="32"/>
      <c r="O85" s="24"/>
      <c r="P85" s="25"/>
      <c r="Q85" s="26"/>
      <c r="R85" s="26"/>
      <c r="S85" s="27"/>
      <c r="T85" s="27"/>
      <c r="U85" s="27"/>
      <c r="V85" s="28"/>
      <c r="W85" s="29"/>
      <c r="X85" s="34"/>
      <c r="AB85" s="3"/>
    </row>
    <row r="86" spans="1:28" s="30" customFormat="1" ht="18.75" hidden="1" customHeight="1" x14ac:dyDescent="0.25">
      <c r="A86" s="11"/>
      <c r="B86" s="11"/>
      <c r="C86" s="11"/>
      <c r="D86" s="17"/>
      <c r="E86" s="33"/>
      <c r="F86" s="18"/>
      <c r="G86" s="19"/>
      <c r="H86" s="20"/>
      <c r="I86" s="20"/>
      <c r="J86" s="20"/>
      <c r="K86" s="21"/>
      <c r="L86" s="31"/>
      <c r="M86" s="23"/>
      <c r="N86" s="32"/>
      <c r="O86" s="24"/>
      <c r="P86" s="25"/>
      <c r="Q86" s="26"/>
      <c r="R86" s="26"/>
      <c r="S86" s="27"/>
      <c r="T86" s="27"/>
      <c r="U86" s="27"/>
      <c r="V86" s="28"/>
      <c r="W86" s="29"/>
      <c r="X86" s="34"/>
      <c r="AB86" s="3"/>
    </row>
    <row r="87" spans="1:28" s="30" customFormat="1" ht="18.75" hidden="1" customHeight="1" x14ac:dyDescent="0.25">
      <c r="A87" s="11"/>
      <c r="B87" s="11"/>
      <c r="C87" s="11"/>
      <c r="D87" s="17"/>
      <c r="E87" s="33"/>
      <c r="F87" s="18"/>
      <c r="G87" s="19"/>
      <c r="H87" s="20"/>
      <c r="I87" s="20"/>
      <c r="J87" s="20"/>
      <c r="K87" s="21"/>
      <c r="L87" s="31"/>
      <c r="M87" s="23"/>
      <c r="N87" s="32"/>
      <c r="O87" s="24"/>
      <c r="P87" s="25"/>
      <c r="Q87" s="26"/>
      <c r="R87" s="26"/>
      <c r="S87" s="27"/>
      <c r="T87" s="27"/>
      <c r="U87" s="27"/>
      <c r="V87" s="28"/>
      <c r="W87" s="29"/>
      <c r="X87" s="34"/>
      <c r="AB87" s="3"/>
    </row>
    <row r="88" spans="1:28" s="30" customFormat="1" ht="18.75" hidden="1" customHeight="1" x14ac:dyDescent="0.25">
      <c r="A88" s="11"/>
      <c r="B88" s="11"/>
      <c r="C88" s="11"/>
      <c r="D88" s="17"/>
      <c r="E88" s="33"/>
      <c r="F88" s="18"/>
      <c r="G88" s="19"/>
      <c r="H88" s="20"/>
      <c r="I88" s="20"/>
      <c r="J88" s="20"/>
      <c r="K88" s="21"/>
      <c r="L88" s="31"/>
      <c r="M88" s="23"/>
      <c r="N88" s="32"/>
      <c r="O88" s="24"/>
      <c r="P88" s="25"/>
      <c r="Q88" s="26"/>
      <c r="R88" s="26"/>
      <c r="S88" s="27"/>
      <c r="T88" s="27"/>
      <c r="U88" s="27"/>
      <c r="V88" s="28"/>
      <c r="W88" s="29"/>
      <c r="X88" s="34"/>
      <c r="AB88" s="3"/>
    </row>
    <row r="89" spans="1:28" s="30" customFormat="1" ht="18.75" hidden="1" customHeight="1" x14ac:dyDescent="0.25">
      <c r="A89" s="11"/>
      <c r="B89" s="11"/>
      <c r="C89" s="11"/>
      <c r="D89" s="17"/>
      <c r="E89" s="33"/>
      <c r="F89" s="18"/>
      <c r="G89" s="19"/>
      <c r="H89" s="20"/>
      <c r="I89" s="20"/>
      <c r="J89" s="20"/>
      <c r="K89" s="21"/>
      <c r="L89" s="31"/>
      <c r="M89" s="23"/>
      <c r="N89" s="32"/>
      <c r="O89" s="24"/>
      <c r="P89" s="25"/>
      <c r="Q89" s="26"/>
      <c r="R89" s="26"/>
      <c r="S89" s="27"/>
      <c r="T89" s="27"/>
      <c r="U89" s="27"/>
      <c r="V89" s="28"/>
      <c r="W89" s="29"/>
      <c r="X89" s="34"/>
      <c r="AB89" s="3"/>
    </row>
    <row r="90" spans="1:28" s="30" customFormat="1" ht="18.75" hidden="1" customHeight="1" x14ac:dyDescent="0.25">
      <c r="A90" s="11"/>
      <c r="B90" s="11"/>
      <c r="C90" s="11"/>
      <c r="D90" s="17"/>
      <c r="E90" s="33"/>
      <c r="F90" s="18"/>
      <c r="G90" s="19"/>
      <c r="H90" s="20"/>
      <c r="I90" s="20"/>
      <c r="J90" s="20"/>
      <c r="K90" s="21"/>
      <c r="L90" s="31"/>
      <c r="M90" s="23"/>
      <c r="N90" s="32"/>
      <c r="O90" s="24"/>
      <c r="P90" s="25"/>
      <c r="Q90" s="26"/>
      <c r="R90" s="26"/>
      <c r="S90" s="27"/>
      <c r="T90" s="27"/>
      <c r="U90" s="27"/>
      <c r="V90" s="28"/>
      <c r="W90" s="29"/>
      <c r="X90" s="34"/>
      <c r="AB90" s="3"/>
    </row>
    <row r="91" spans="1:28" s="30" customFormat="1" ht="18.75" hidden="1" customHeight="1" x14ac:dyDescent="0.25">
      <c r="A91" s="11"/>
      <c r="B91" s="11"/>
      <c r="C91" s="11"/>
      <c r="D91" s="17"/>
      <c r="E91" s="33"/>
      <c r="F91" s="18"/>
      <c r="G91" s="19"/>
      <c r="H91" s="20"/>
      <c r="I91" s="20"/>
      <c r="J91" s="20"/>
      <c r="K91" s="21"/>
      <c r="L91" s="31"/>
      <c r="M91" s="23"/>
      <c r="N91" s="32"/>
      <c r="O91" s="24"/>
      <c r="P91" s="25"/>
      <c r="Q91" s="26"/>
      <c r="R91" s="26"/>
      <c r="S91" s="27"/>
      <c r="T91" s="27"/>
      <c r="U91" s="27"/>
      <c r="V91" s="28"/>
      <c r="W91" s="29"/>
      <c r="X91" s="34"/>
      <c r="AB91" s="3"/>
    </row>
    <row r="92" spans="1:28" s="30" customFormat="1" ht="18.75" hidden="1" customHeight="1" x14ac:dyDescent="0.25">
      <c r="A92" s="11"/>
      <c r="B92" s="11"/>
      <c r="C92" s="11"/>
      <c r="D92" s="17"/>
      <c r="E92" s="33"/>
      <c r="F92" s="18"/>
      <c r="G92" s="19"/>
      <c r="H92" s="20"/>
      <c r="I92" s="20"/>
      <c r="J92" s="20"/>
      <c r="K92" s="21"/>
      <c r="L92" s="31"/>
      <c r="M92" s="23"/>
      <c r="N92" s="32"/>
      <c r="O92" s="24"/>
      <c r="P92" s="25"/>
      <c r="Q92" s="26"/>
      <c r="R92" s="26"/>
      <c r="S92" s="27"/>
      <c r="T92" s="27"/>
      <c r="U92" s="27"/>
      <c r="V92" s="28"/>
      <c r="W92" s="29"/>
      <c r="X92" s="34"/>
      <c r="AB92" s="3"/>
    </row>
    <row r="93" spans="1:28" s="30" customFormat="1" ht="18.75" hidden="1" customHeight="1" thickBot="1" x14ac:dyDescent="0.3">
      <c r="A93" s="11"/>
      <c r="B93" s="11"/>
      <c r="C93" s="11"/>
      <c r="D93" s="17"/>
      <c r="E93" s="33"/>
      <c r="F93" s="18"/>
      <c r="G93" s="19"/>
      <c r="H93" s="20"/>
      <c r="I93" s="20"/>
      <c r="J93" s="20"/>
      <c r="K93" s="21"/>
      <c r="L93" s="31"/>
      <c r="M93" s="23"/>
      <c r="N93" s="32"/>
      <c r="O93" s="24"/>
      <c r="P93" s="25"/>
      <c r="Q93" s="26"/>
      <c r="R93" s="26"/>
      <c r="S93" s="27"/>
      <c r="T93" s="27"/>
      <c r="U93" s="27"/>
      <c r="V93" s="28"/>
      <c r="W93" s="29"/>
      <c r="X93" s="34"/>
      <c r="AB93" s="3"/>
    </row>
    <row r="94" spans="1:28" s="30" customFormat="1" ht="18.75" hidden="1" customHeight="1" x14ac:dyDescent="0.25">
      <c r="A94" s="11"/>
      <c r="B94" s="11"/>
      <c r="C94" s="11"/>
      <c r="D94" s="17"/>
      <c r="E94" s="33"/>
      <c r="F94" s="18"/>
      <c r="G94" s="19"/>
      <c r="H94" s="20"/>
      <c r="I94" s="20"/>
      <c r="J94" s="20"/>
      <c r="K94" s="21"/>
      <c r="L94" s="31"/>
      <c r="M94" s="23"/>
      <c r="N94" s="32"/>
      <c r="O94" s="24"/>
      <c r="P94" s="25"/>
      <c r="Q94" s="26"/>
      <c r="R94" s="26"/>
      <c r="S94" s="27"/>
      <c r="T94" s="27"/>
      <c r="U94" s="27"/>
      <c r="V94" s="28"/>
      <c r="W94" s="29"/>
      <c r="X94" s="34"/>
      <c r="AB94" s="3"/>
    </row>
    <row r="95" spans="1:28" s="30" customFormat="1" ht="18.75" hidden="1" customHeight="1" x14ac:dyDescent="0.25">
      <c r="A95" s="11"/>
      <c r="B95" s="11"/>
      <c r="C95" s="11"/>
      <c r="D95" s="17"/>
      <c r="E95" s="33"/>
      <c r="F95" s="18"/>
      <c r="G95" s="19"/>
      <c r="H95" s="20"/>
      <c r="I95" s="20"/>
      <c r="J95" s="20"/>
      <c r="K95" s="21"/>
      <c r="L95" s="31"/>
      <c r="M95" s="23"/>
      <c r="N95" s="32"/>
      <c r="O95" s="24"/>
      <c r="P95" s="25"/>
      <c r="Q95" s="26"/>
      <c r="R95" s="26"/>
      <c r="S95" s="27"/>
      <c r="T95" s="27"/>
      <c r="U95" s="27"/>
      <c r="V95" s="28"/>
      <c r="W95" s="29"/>
      <c r="X95" s="34"/>
      <c r="AB95" s="3"/>
    </row>
    <row r="96" spans="1:28" s="30" customFormat="1" ht="18.75" hidden="1" customHeight="1" x14ac:dyDescent="0.25">
      <c r="A96" s="11"/>
      <c r="B96" s="11"/>
      <c r="C96" s="11"/>
      <c r="D96" s="17"/>
      <c r="E96" s="33"/>
      <c r="F96" s="18"/>
      <c r="G96" s="19"/>
      <c r="H96" s="20"/>
      <c r="I96" s="20"/>
      <c r="J96" s="20"/>
      <c r="K96" s="21"/>
      <c r="L96" s="31"/>
      <c r="M96" s="23"/>
      <c r="N96" s="32"/>
      <c r="O96" s="24"/>
      <c r="P96" s="25"/>
      <c r="Q96" s="26"/>
      <c r="R96" s="26"/>
      <c r="S96" s="27"/>
      <c r="T96" s="27"/>
      <c r="U96" s="27"/>
      <c r="V96" s="28"/>
      <c r="W96" s="29"/>
      <c r="X96" s="34"/>
      <c r="AB96" s="3"/>
    </row>
    <row r="97" spans="1:28" s="30" customFormat="1" ht="18.75" hidden="1" customHeight="1" x14ac:dyDescent="0.25">
      <c r="A97" s="11"/>
      <c r="B97" s="11"/>
      <c r="C97" s="11"/>
      <c r="D97" s="17"/>
      <c r="E97" s="33"/>
      <c r="F97" s="18"/>
      <c r="G97" s="19"/>
      <c r="H97" s="20"/>
      <c r="I97" s="20"/>
      <c r="J97" s="20"/>
      <c r="K97" s="21"/>
      <c r="L97" s="31"/>
      <c r="M97" s="23"/>
      <c r="N97" s="32"/>
      <c r="O97" s="24"/>
      <c r="P97" s="25"/>
      <c r="Q97" s="26"/>
      <c r="R97" s="26"/>
      <c r="S97" s="27"/>
      <c r="T97" s="27"/>
      <c r="U97" s="27"/>
      <c r="V97" s="28"/>
      <c r="W97" s="29"/>
      <c r="X97" s="34"/>
      <c r="AB97" s="3"/>
    </row>
    <row r="98" spans="1:28" s="30" customFormat="1" ht="18.75" hidden="1" customHeight="1" x14ac:dyDescent="0.25">
      <c r="A98" s="11"/>
      <c r="B98" s="11"/>
      <c r="C98" s="11"/>
      <c r="D98" s="17"/>
      <c r="E98" s="33"/>
      <c r="F98" s="18"/>
      <c r="G98" s="19"/>
      <c r="H98" s="20"/>
      <c r="I98" s="20"/>
      <c r="J98" s="20"/>
      <c r="K98" s="21"/>
      <c r="L98" s="31"/>
      <c r="M98" s="23"/>
      <c r="N98" s="32"/>
      <c r="O98" s="24"/>
      <c r="P98" s="25"/>
      <c r="Q98" s="26"/>
      <c r="R98" s="26"/>
      <c r="S98" s="27"/>
      <c r="T98" s="27"/>
      <c r="U98" s="27"/>
      <c r="V98" s="28"/>
      <c r="W98" s="29"/>
      <c r="X98" s="34"/>
      <c r="AB98" s="3"/>
    </row>
    <row r="99" spans="1:28" s="30" customFormat="1" ht="6.75" customHeight="1" x14ac:dyDescent="0.25">
      <c r="A99" s="11" t="str">
        <f t="shared" si="7"/>
        <v/>
      </c>
      <c r="B99" s="11" t="str">
        <f>CONCATENATE(D99,O99)</f>
        <v/>
      </c>
      <c r="C99" s="11">
        <v>42</v>
      </c>
      <c r="D99" s="38"/>
      <c r="E99" s="38"/>
      <c r="F99" s="39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38"/>
      <c r="X99" s="40"/>
      <c r="AB99" s="3"/>
    </row>
    <row r="100" spans="1:28" s="30" customFormat="1" ht="23.25" customHeight="1" x14ac:dyDescent="0.25">
      <c r="A100" s="11"/>
      <c r="B100" s="11"/>
      <c r="C100" s="11"/>
      <c r="D100" s="41" t="s">
        <v>22</v>
      </c>
      <c r="E100" s="42"/>
      <c r="F100" s="42"/>
      <c r="G100" s="42"/>
      <c r="H100" s="42"/>
      <c r="I100" s="42"/>
      <c r="J100" s="43"/>
      <c r="K100" s="44">
        <f>SUM(K7:K99)</f>
        <v>65663.048340000008</v>
      </c>
      <c r="L100" s="44">
        <f>SUM(L7:L99)</f>
        <v>50160.65656000001</v>
      </c>
      <c r="M100" s="44"/>
      <c r="N100" s="44">
        <f>SUM(N7:N99)</f>
        <v>14826.964979999999</v>
      </c>
      <c r="O100" s="41"/>
      <c r="P100" s="42"/>
      <c r="Q100" s="42"/>
      <c r="R100" s="42"/>
      <c r="S100" s="45">
        <f>SUM(S7:S99)</f>
        <v>236.14038999999997</v>
      </c>
      <c r="T100" s="45">
        <f>SUM(T7:T99)</f>
        <v>6427.8483599999981</v>
      </c>
      <c r="U100" s="45">
        <f>SUM(U7:U99)</f>
        <v>41693.429769999988</v>
      </c>
      <c r="V100" s="45">
        <f>U100+T100</f>
        <v>48121.278129999984</v>
      </c>
      <c r="W100" s="46">
        <f>SUM(W8:W99)</f>
        <v>48357.418520000014</v>
      </c>
      <c r="X100" s="40"/>
      <c r="AB100" s="3"/>
    </row>
    <row r="101" spans="1:28" s="30" customFormat="1" ht="23.25" customHeight="1" x14ac:dyDescent="0.25">
      <c r="A101" s="11"/>
      <c r="B101" s="11"/>
      <c r="C101" s="11"/>
      <c r="X101" s="40"/>
      <c r="AB101" s="3"/>
    </row>
    <row r="102" spans="1:28" s="30" customFormat="1" ht="23.25" customHeight="1" thickBot="1" x14ac:dyDescent="0.3">
      <c r="A102" s="11"/>
      <c r="B102" s="11"/>
      <c r="C102" s="11"/>
      <c r="N102" s="47"/>
      <c r="X102" s="40"/>
      <c r="AB102" s="3"/>
    </row>
    <row r="103" spans="1:28" s="13" customFormat="1" ht="23.25" customHeight="1" x14ac:dyDescent="0.25">
      <c r="A103" s="11"/>
      <c r="B103" s="11"/>
      <c r="C103" s="11"/>
      <c r="D103" s="89" t="s">
        <v>103</v>
      </c>
      <c r="E103" s="90"/>
      <c r="F103" s="91" t="s">
        <v>104</v>
      </c>
      <c r="G103" s="92"/>
      <c r="H103" s="92"/>
      <c r="I103" s="92"/>
      <c r="J103" s="92"/>
      <c r="K103" s="92"/>
      <c r="L103" s="93"/>
      <c r="M103" s="91" t="s">
        <v>105</v>
      </c>
      <c r="N103" s="92"/>
      <c r="O103" s="92"/>
      <c r="P103" s="92"/>
      <c r="Q103" s="92"/>
      <c r="R103" s="92"/>
      <c r="S103" s="93"/>
      <c r="T103" s="48" t="s">
        <v>22</v>
      </c>
      <c r="U103" s="49"/>
      <c r="X103" s="40"/>
      <c r="Y103" s="30"/>
      <c r="Z103" s="30"/>
      <c r="AA103" s="30"/>
      <c r="AB103" s="3"/>
    </row>
    <row r="104" spans="1:28" s="13" customFormat="1" ht="23.25" customHeight="1" x14ac:dyDescent="0.25">
      <c r="A104" s="11"/>
      <c r="B104" s="11"/>
      <c r="C104" s="11"/>
      <c r="D104" s="50"/>
      <c r="E104" s="51"/>
      <c r="F104" s="52" t="s">
        <v>35</v>
      </c>
      <c r="G104" s="53" t="s">
        <v>59</v>
      </c>
      <c r="H104" s="53" t="s">
        <v>106</v>
      </c>
      <c r="I104" s="53" t="s">
        <v>30</v>
      </c>
      <c r="J104" s="53" t="s">
        <v>64</v>
      </c>
      <c r="K104" s="53" t="s">
        <v>107</v>
      </c>
      <c r="L104" s="54"/>
      <c r="M104" s="55" t="s">
        <v>73</v>
      </c>
      <c r="N104" s="56" t="s">
        <v>108</v>
      </c>
      <c r="O104" s="53" t="s">
        <v>52</v>
      </c>
      <c r="P104" s="57" t="s">
        <v>109</v>
      </c>
      <c r="Q104" s="56" t="s">
        <v>141</v>
      </c>
      <c r="R104" s="56" t="s">
        <v>40</v>
      </c>
      <c r="S104" s="54" t="s">
        <v>101</v>
      </c>
      <c r="T104" s="58" t="s">
        <v>110</v>
      </c>
      <c r="U104" s="59" t="s">
        <v>111</v>
      </c>
      <c r="X104" s="40"/>
      <c r="Y104" s="30"/>
      <c r="Z104" s="30"/>
      <c r="AA104" s="30"/>
      <c r="AB104" s="3"/>
    </row>
    <row r="105" spans="1:28" s="13" customFormat="1" ht="21" customHeight="1" x14ac:dyDescent="0.25">
      <c r="A105" s="11"/>
      <c r="B105" s="11"/>
      <c r="C105" s="11"/>
      <c r="D105" s="60" t="s">
        <v>28</v>
      </c>
      <c r="E105" s="61"/>
      <c r="F105" s="62">
        <f t="shared" ref="F105:L111" ca="1" si="9">SUMIF($A$7:$W$99,CONCATENATE($D105,F$104),$W$7:$W$99)</f>
        <v>0</v>
      </c>
      <c r="G105" s="63">
        <f t="shared" ca="1" si="9"/>
        <v>0</v>
      </c>
      <c r="H105" s="63">
        <f t="shared" ca="1" si="9"/>
        <v>0</v>
      </c>
      <c r="I105" s="63">
        <f t="shared" ca="1" si="9"/>
        <v>30709.954610000001</v>
      </c>
      <c r="J105" s="63">
        <f t="shared" ca="1" si="9"/>
        <v>0</v>
      </c>
      <c r="K105" s="63">
        <f t="shared" ca="1" si="9"/>
        <v>0</v>
      </c>
      <c r="L105" s="64">
        <f t="shared" ca="1" si="9"/>
        <v>0</v>
      </c>
      <c r="M105" s="62">
        <f t="shared" ref="M105:S111" ca="1" si="10">SUMIF($B$7:$W$99,CONCATENATE($D105,M$104),$W$7:$W$99)</f>
        <v>12525.373240000001</v>
      </c>
      <c r="N105" s="63">
        <f t="shared" ca="1" si="10"/>
        <v>0</v>
      </c>
      <c r="O105" s="63">
        <f t="shared" ca="1" si="10"/>
        <v>764.62324000000012</v>
      </c>
      <c r="P105" s="63">
        <f t="shared" ca="1" si="10"/>
        <v>0</v>
      </c>
      <c r="Q105" s="63">
        <f t="shared" ca="1" si="10"/>
        <v>17419.958129999999</v>
      </c>
      <c r="R105" s="63">
        <f t="shared" ca="1" si="10"/>
        <v>0</v>
      </c>
      <c r="S105" s="64">
        <f t="shared" ca="1" si="10"/>
        <v>0</v>
      </c>
      <c r="T105" s="65">
        <f t="shared" ref="T105:T111" ca="1" si="11">SUM(F105:L105)</f>
        <v>30709.954610000001</v>
      </c>
      <c r="U105" s="66">
        <f t="shared" ref="U105:U111" ca="1" si="12">IF(T105&gt;0,T105/$T$112,0)</f>
        <v>0.63506191086893449</v>
      </c>
      <c r="X105" s="40"/>
      <c r="Y105" s="30"/>
      <c r="Z105" s="30"/>
      <c r="AA105" s="30"/>
      <c r="AB105" s="3"/>
    </row>
    <row r="106" spans="1:28" s="13" customFormat="1" ht="21" customHeight="1" x14ac:dyDescent="0.25">
      <c r="A106" s="11"/>
      <c r="B106" s="11"/>
      <c r="C106" s="11"/>
      <c r="D106" s="67" t="s">
        <v>233</v>
      </c>
      <c r="E106" s="61"/>
      <c r="F106" s="62">
        <f t="shared" ca="1" si="9"/>
        <v>0</v>
      </c>
      <c r="G106" s="63">
        <f t="shared" ca="1" si="9"/>
        <v>0</v>
      </c>
      <c r="H106" s="63">
        <f t="shared" ca="1" si="9"/>
        <v>0</v>
      </c>
      <c r="I106" s="63">
        <f t="shared" ca="1" si="9"/>
        <v>0</v>
      </c>
      <c r="J106" s="63">
        <f t="shared" ca="1" si="9"/>
        <v>0</v>
      </c>
      <c r="K106" s="63">
        <f t="shared" ca="1" si="9"/>
        <v>0</v>
      </c>
      <c r="L106" s="64">
        <f t="shared" ca="1" si="9"/>
        <v>0</v>
      </c>
      <c r="M106" s="62">
        <f t="shared" ca="1" si="10"/>
        <v>0</v>
      </c>
      <c r="N106" s="63">
        <f t="shared" ca="1" si="10"/>
        <v>0</v>
      </c>
      <c r="O106" s="63">
        <f t="shared" ca="1" si="10"/>
        <v>0</v>
      </c>
      <c r="P106" s="63">
        <f t="shared" ca="1" si="10"/>
        <v>0</v>
      </c>
      <c r="Q106" s="63">
        <f t="shared" ca="1" si="10"/>
        <v>0</v>
      </c>
      <c r="R106" s="63">
        <f t="shared" ca="1" si="10"/>
        <v>0</v>
      </c>
      <c r="S106" s="64">
        <f t="shared" ca="1" si="10"/>
        <v>0</v>
      </c>
      <c r="T106" s="65">
        <f t="shared" ca="1" si="11"/>
        <v>0</v>
      </c>
      <c r="U106" s="66">
        <f t="shared" ca="1" si="12"/>
        <v>0</v>
      </c>
      <c r="X106" s="40"/>
      <c r="Y106" s="30"/>
      <c r="Z106" s="30"/>
      <c r="AA106" s="30"/>
      <c r="AB106" s="3"/>
    </row>
    <row r="107" spans="1:28" s="13" customFormat="1" ht="21" customHeight="1" x14ac:dyDescent="0.25">
      <c r="A107" s="11"/>
      <c r="B107" s="11"/>
      <c r="C107" s="11"/>
      <c r="D107" s="67" t="s">
        <v>99</v>
      </c>
      <c r="E107" s="61"/>
      <c r="F107" s="62">
        <f t="shared" ca="1" si="9"/>
        <v>0</v>
      </c>
      <c r="G107" s="63">
        <f t="shared" ca="1" si="9"/>
        <v>0</v>
      </c>
      <c r="H107" s="63">
        <f t="shared" ca="1" si="9"/>
        <v>0</v>
      </c>
      <c r="I107" s="63">
        <f t="shared" ca="1" si="9"/>
        <v>11803.04846</v>
      </c>
      <c r="J107" s="63">
        <f t="shared" ca="1" si="9"/>
        <v>0</v>
      </c>
      <c r="K107" s="63">
        <f t="shared" ca="1" si="9"/>
        <v>0</v>
      </c>
      <c r="L107" s="64">
        <f t="shared" ca="1" si="9"/>
        <v>0</v>
      </c>
      <c r="M107" s="62">
        <f t="shared" ca="1" si="10"/>
        <v>0</v>
      </c>
      <c r="N107" s="63">
        <f t="shared" ca="1" si="10"/>
        <v>11803.04846</v>
      </c>
      <c r="O107" s="63">
        <f t="shared" ca="1" si="10"/>
        <v>0</v>
      </c>
      <c r="P107" s="63">
        <f t="shared" ca="1" si="10"/>
        <v>0</v>
      </c>
      <c r="Q107" s="63">
        <f t="shared" ca="1" si="10"/>
        <v>0</v>
      </c>
      <c r="R107" s="63">
        <f t="shared" ca="1" si="10"/>
        <v>0</v>
      </c>
      <c r="S107" s="64">
        <f t="shared" ca="1" si="10"/>
        <v>0</v>
      </c>
      <c r="T107" s="65">
        <f t="shared" ca="1" si="11"/>
        <v>11803.04846</v>
      </c>
      <c r="U107" s="66">
        <f t="shared" ca="1" si="12"/>
        <v>0.24407937440081531</v>
      </c>
      <c r="X107" s="40"/>
      <c r="Y107" s="30"/>
      <c r="Z107" s="30"/>
      <c r="AA107" s="30"/>
      <c r="AB107" s="3"/>
    </row>
    <row r="108" spans="1:28" ht="21" customHeight="1" x14ac:dyDescent="0.25">
      <c r="A108" s="1"/>
      <c r="B108" s="1"/>
      <c r="C108" s="1"/>
      <c r="D108" s="67" t="s">
        <v>113</v>
      </c>
      <c r="E108" s="61"/>
      <c r="F108" s="62">
        <f t="shared" ca="1" si="9"/>
        <v>0</v>
      </c>
      <c r="G108" s="63">
        <f t="shared" ca="1" si="9"/>
        <v>0</v>
      </c>
      <c r="H108" s="63">
        <f t="shared" ca="1" si="9"/>
        <v>0</v>
      </c>
      <c r="I108" s="63">
        <f t="shared" ca="1" si="9"/>
        <v>0</v>
      </c>
      <c r="J108" s="63">
        <f t="shared" ca="1" si="9"/>
        <v>0</v>
      </c>
      <c r="K108" s="63">
        <f t="shared" ca="1" si="9"/>
        <v>0</v>
      </c>
      <c r="L108" s="64">
        <f t="shared" ca="1" si="9"/>
        <v>0</v>
      </c>
      <c r="M108" s="62">
        <f t="shared" ca="1" si="10"/>
        <v>0</v>
      </c>
      <c r="N108" s="63">
        <f t="shared" ca="1" si="10"/>
        <v>0</v>
      </c>
      <c r="O108" s="63">
        <f t="shared" ca="1" si="10"/>
        <v>0</v>
      </c>
      <c r="P108" s="63">
        <f t="shared" ca="1" si="10"/>
        <v>0</v>
      </c>
      <c r="Q108" s="63">
        <f t="shared" ca="1" si="10"/>
        <v>0</v>
      </c>
      <c r="R108" s="63">
        <f t="shared" ca="1" si="10"/>
        <v>0</v>
      </c>
      <c r="S108" s="64">
        <f t="shared" ca="1" si="10"/>
        <v>0</v>
      </c>
      <c r="T108" s="65">
        <f t="shared" ca="1" si="11"/>
        <v>0</v>
      </c>
      <c r="U108" s="66">
        <f t="shared" ca="1" si="12"/>
        <v>0</v>
      </c>
      <c r="V108" s="13"/>
      <c r="X108" s="2"/>
      <c r="Y108" s="30"/>
      <c r="Z108" s="30"/>
      <c r="AA108" s="30"/>
      <c r="AB108" s="3"/>
    </row>
    <row r="109" spans="1:28" ht="21" customHeight="1" x14ac:dyDescent="0.25">
      <c r="A109" s="1"/>
      <c r="B109" s="1"/>
      <c r="C109" s="1"/>
      <c r="D109" s="67" t="s">
        <v>114</v>
      </c>
      <c r="E109" s="61"/>
      <c r="F109" s="62">
        <f t="shared" ca="1" si="9"/>
        <v>0</v>
      </c>
      <c r="G109" s="63">
        <f t="shared" ca="1" si="9"/>
        <v>0</v>
      </c>
      <c r="H109" s="63">
        <f t="shared" ca="1" si="9"/>
        <v>0</v>
      </c>
      <c r="I109" s="63">
        <f t="shared" ca="1" si="9"/>
        <v>0</v>
      </c>
      <c r="J109" s="63">
        <f t="shared" ca="1" si="9"/>
        <v>0</v>
      </c>
      <c r="K109" s="63">
        <f t="shared" ca="1" si="9"/>
        <v>0</v>
      </c>
      <c r="L109" s="64">
        <f t="shared" ca="1" si="9"/>
        <v>0</v>
      </c>
      <c r="M109" s="62">
        <f t="shared" ca="1" si="10"/>
        <v>0</v>
      </c>
      <c r="N109" s="63">
        <f t="shared" ca="1" si="10"/>
        <v>0</v>
      </c>
      <c r="O109" s="63">
        <f t="shared" ca="1" si="10"/>
        <v>0</v>
      </c>
      <c r="P109" s="63">
        <f t="shared" ca="1" si="10"/>
        <v>0</v>
      </c>
      <c r="Q109" s="63">
        <f t="shared" ca="1" si="10"/>
        <v>0</v>
      </c>
      <c r="R109" s="63">
        <f t="shared" ca="1" si="10"/>
        <v>0</v>
      </c>
      <c r="S109" s="64">
        <f t="shared" ca="1" si="10"/>
        <v>0</v>
      </c>
      <c r="T109" s="65">
        <f t="shared" ca="1" si="11"/>
        <v>0</v>
      </c>
      <c r="U109" s="66">
        <f t="shared" ca="1" si="12"/>
        <v>0</v>
      </c>
      <c r="V109" s="13"/>
      <c r="X109" s="2"/>
      <c r="Y109" s="30"/>
      <c r="Z109" s="30"/>
      <c r="AA109" s="30"/>
      <c r="AB109" s="3"/>
    </row>
    <row r="110" spans="1:28" ht="21" customHeight="1" x14ac:dyDescent="0.25">
      <c r="A110" s="1"/>
      <c r="B110" s="1"/>
      <c r="C110" s="1"/>
      <c r="D110" s="67" t="s">
        <v>38</v>
      </c>
      <c r="E110" s="61"/>
      <c r="F110" s="62">
        <f t="shared" ca="1" si="9"/>
        <v>0</v>
      </c>
      <c r="G110" s="63">
        <f t="shared" ca="1" si="9"/>
        <v>196.80798999999999</v>
      </c>
      <c r="H110" s="63">
        <f t="shared" ca="1" si="9"/>
        <v>0</v>
      </c>
      <c r="I110" s="63">
        <f t="shared" ca="1" si="9"/>
        <v>0</v>
      </c>
      <c r="J110" s="63">
        <f t="shared" ca="1" si="9"/>
        <v>5647.6074599999993</v>
      </c>
      <c r="K110" s="63">
        <f t="shared" ca="1" si="9"/>
        <v>0</v>
      </c>
      <c r="L110" s="64">
        <f t="shared" ca="1" si="9"/>
        <v>0</v>
      </c>
      <c r="M110" s="62">
        <f t="shared" ca="1" si="10"/>
        <v>170.61725999999999</v>
      </c>
      <c r="N110" s="63">
        <f t="shared" ca="1" si="10"/>
        <v>0</v>
      </c>
      <c r="O110" s="63">
        <f t="shared" ca="1" si="10"/>
        <v>0</v>
      </c>
      <c r="P110" s="63">
        <f t="shared" ca="1" si="10"/>
        <v>0</v>
      </c>
      <c r="Q110" s="63">
        <f t="shared" ca="1" si="10"/>
        <v>2899.0641699999996</v>
      </c>
      <c r="R110" s="63">
        <f t="shared" ca="1" si="10"/>
        <v>2774.7340200000003</v>
      </c>
      <c r="S110" s="64">
        <f t="shared" ca="1" si="10"/>
        <v>0</v>
      </c>
      <c r="T110" s="65">
        <f t="shared" ca="1" si="11"/>
        <v>5844.4154499999995</v>
      </c>
      <c r="U110" s="66">
        <f t="shared" ca="1" si="12"/>
        <v>0.12085871473025024</v>
      </c>
      <c r="V110" s="13"/>
      <c r="X110" s="2"/>
      <c r="Y110" s="30"/>
      <c r="Z110" s="30"/>
      <c r="AA110" s="30"/>
      <c r="AB110" s="3"/>
    </row>
    <row r="111" spans="1:28" ht="21" customHeight="1" x14ac:dyDescent="0.25">
      <c r="A111" s="1"/>
      <c r="B111" s="1"/>
      <c r="C111" s="1"/>
      <c r="D111" s="67" t="s">
        <v>115</v>
      </c>
      <c r="E111" s="61"/>
      <c r="F111" s="62">
        <f t="shared" ca="1" si="9"/>
        <v>0</v>
      </c>
      <c r="G111" s="63">
        <f t="shared" ca="1" si="9"/>
        <v>0</v>
      </c>
      <c r="H111" s="63">
        <f t="shared" ca="1" si="9"/>
        <v>0</v>
      </c>
      <c r="I111" s="63">
        <f t="shared" ca="1" si="9"/>
        <v>0</v>
      </c>
      <c r="J111" s="63">
        <f t="shared" ca="1" si="9"/>
        <v>0</v>
      </c>
      <c r="K111" s="63">
        <f t="shared" ca="1" si="9"/>
        <v>0</v>
      </c>
      <c r="L111" s="64">
        <f t="shared" ca="1" si="9"/>
        <v>0</v>
      </c>
      <c r="M111" s="62">
        <f t="shared" ca="1" si="10"/>
        <v>0</v>
      </c>
      <c r="N111" s="63">
        <f t="shared" ca="1" si="10"/>
        <v>0</v>
      </c>
      <c r="O111" s="63">
        <f t="shared" ca="1" si="10"/>
        <v>0</v>
      </c>
      <c r="P111" s="63">
        <f t="shared" ca="1" si="10"/>
        <v>0</v>
      </c>
      <c r="Q111" s="63">
        <f t="shared" ca="1" si="10"/>
        <v>0</v>
      </c>
      <c r="R111" s="63">
        <f t="shared" ca="1" si="10"/>
        <v>0</v>
      </c>
      <c r="S111" s="64">
        <f t="shared" ca="1" si="10"/>
        <v>0</v>
      </c>
      <c r="T111" s="65">
        <f t="shared" ca="1" si="11"/>
        <v>0</v>
      </c>
      <c r="U111" s="66">
        <f t="shared" ca="1" si="12"/>
        <v>0</v>
      </c>
      <c r="V111" s="13"/>
      <c r="X111" s="2"/>
      <c r="Y111" s="30"/>
      <c r="Z111" s="30"/>
      <c r="AA111" s="30"/>
      <c r="AB111" s="3"/>
    </row>
    <row r="112" spans="1:28" s="13" customFormat="1" ht="15.75" x14ac:dyDescent="0.25">
      <c r="A112" s="11"/>
      <c r="B112" s="11"/>
      <c r="C112" s="11"/>
      <c r="D112" s="68" t="s">
        <v>22</v>
      </c>
      <c r="E112" s="69"/>
      <c r="F112" s="70">
        <f ca="1">SUM(F105:F111)</f>
        <v>0</v>
      </c>
      <c r="G112" s="71">
        <f t="shared" ref="G112:S112" ca="1" si="13">SUM(G105:G111)</f>
        <v>196.80798999999999</v>
      </c>
      <c r="H112" s="71">
        <f t="shared" ca="1" si="13"/>
        <v>0</v>
      </c>
      <c r="I112" s="71">
        <f t="shared" ca="1" si="13"/>
        <v>42513.003069999999</v>
      </c>
      <c r="J112" s="71">
        <f t="shared" ca="1" si="13"/>
        <v>5647.6074599999993</v>
      </c>
      <c r="K112" s="71">
        <f t="shared" ca="1" si="13"/>
        <v>0</v>
      </c>
      <c r="L112" s="72">
        <f t="shared" ca="1" si="13"/>
        <v>0</v>
      </c>
      <c r="M112" s="73">
        <f t="shared" ca="1" si="13"/>
        <v>12695.9905</v>
      </c>
      <c r="N112" s="74">
        <f t="shared" ca="1" si="13"/>
        <v>11803.04846</v>
      </c>
      <c r="O112" s="74">
        <f t="shared" ca="1" si="13"/>
        <v>764.62324000000012</v>
      </c>
      <c r="P112" s="74">
        <f t="shared" ca="1" si="13"/>
        <v>0</v>
      </c>
      <c r="Q112" s="74">
        <f t="shared" ca="1" si="13"/>
        <v>20319.022299999997</v>
      </c>
      <c r="R112" s="74">
        <f t="shared" ca="1" si="13"/>
        <v>2774.7340200000003</v>
      </c>
      <c r="S112" s="75">
        <f t="shared" ca="1" si="13"/>
        <v>0</v>
      </c>
      <c r="T112" s="76">
        <f ca="1">SUM(T105:T111)</f>
        <v>48357.418519999999</v>
      </c>
      <c r="U112" s="77">
        <f ca="1">SUM(U105:U110)</f>
        <v>1</v>
      </c>
      <c r="V112" s="78">
        <f ca="1">SUM(F112:L112)-T112+SUM(M112:S112)-W100</f>
        <v>0</v>
      </c>
      <c r="X112" s="40"/>
      <c r="Y112" s="30"/>
      <c r="Z112" s="30"/>
      <c r="AA112" s="30"/>
      <c r="AB112" s="3"/>
    </row>
    <row r="113" spans="1:28" s="13" customFormat="1" ht="19.5" thickBot="1" x14ac:dyDescent="0.3">
      <c r="A113" s="11"/>
      <c r="B113" s="11"/>
      <c r="C113" s="11"/>
      <c r="D113" s="79"/>
      <c r="E113" s="80" t="s">
        <v>111</v>
      </c>
      <c r="F113" s="81">
        <f t="shared" ref="F113:S113" ca="1" si="14">IF(F112&gt;0,F112/$T$112,0)</f>
        <v>0</v>
      </c>
      <c r="G113" s="82">
        <f t="shared" ca="1" si="14"/>
        <v>4.0698613785308405E-3</v>
      </c>
      <c r="H113" s="82">
        <f t="shared" ca="1" si="14"/>
        <v>0</v>
      </c>
      <c r="I113" s="82">
        <f t="shared" ca="1" si="14"/>
        <v>0.87914128526974977</v>
      </c>
      <c r="J113" s="82">
        <f t="shared" ca="1" si="14"/>
        <v>0.11678885335171939</v>
      </c>
      <c r="K113" s="82">
        <f t="shared" ca="1" si="14"/>
        <v>0</v>
      </c>
      <c r="L113" s="83">
        <f t="shared" ca="1" si="14"/>
        <v>0</v>
      </c>
      <c r="M113" s="81">
        <f t="shared" ca="1" si="14"/>
        <v>0.26254483569566689</v>
      </c>
      <c r="N113" s="82">
        <f t="shared" ca="1" si="14"/>
        <v>0.24407937440081531</v>
      </c>
      <c r="O113" s="82">
        <f t="shared" ca="1" si="14"/>
        <v>1.5811911872089739E-2</v>
      </c>
      <c r="P113" s="82">
        <f t="shared" ca="1" si="14"/>
        <v>0</v>
      </c>
      <c r="Q113" s="82">
        <f t="shared" ca="1" si="14"/>
        <v>0.42018418108064048</v>
      </c>
      <c r="R113" s="82">
        <f t="shared" ca="1" si="14"/>
        <v>5.7379696950787526E-2</v>
      </c>
      <c r="S113" s="83">
        <f t="shared" ca="1" si="14"/>
        <v>0</v>
      </c>
      <c r="T113" s="84">
        <f ca="1">SUM(F113:R113)/2</f>
        <v>1</v>
      </c>
      <c r="U113" s="85"/>
      <c r="X113" s="40"/>
      <c r="Y113" s="30"/>
      <c r="Z113" s="30"/>
      <c r="AA113" s="30"/>
      <c r="AB113" s="3"/>
    </row>
    <row r="114" spans="1:28" s="13" customFormat="1" ht="15.75" customHeight="1" x14ac:dyDescent="0.25">
      <c r="A114" s="11"/>
      <c r="B114" s="11"/>
      <c r="C114" s="11"/>
      <c r="W114" s="30"/>
      <c r="X114" s="40"/>
      <c r="Y114" s="30"/>
      <c r="Z114" s="30"/>
      <c r="AA114" s="30"/>
      <c r="AB114" s="3"/>
    </row>
    <row r="115" spans="1:28" ht="15.75" x14ac:dyDescent="0.25">
      <c r="A115" s="1"/>
      <c r="B115" s="1"/>
      <c r="C115" s="1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30"/>
      <c r="Z115" s="30"/>
      <c r="AA115" s="30"/>
      <c r="AB115" s="3"/>
    </row>
    <row r="116" spans="1:28" ht="15.75" x14ac:dyDescent="0.25">
      <c r="A116" s="1"/>
      <c r="B116" s="1"/>
      <c r="C116" s="1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30"/>
      <c r="Z116" s="30"/>
      <c r="AA116" s="30"/>
      <c r="AB116" s="3"/>
    </row>
    <row r="117" spans="1:28" ht="15.75" x14ac:dyDescent="0.25">
      <c r="Y117" s="30"/>
      <c r="Z117" s="30"/>
      <c r="AA117" s="30"/>
      <c r="AB117" s="3"/>
    </row>
    <row r="120" spans="1:28" x14ac:dyDescent="0.25">
      <c r="A120"/>
      <c r="B120"/>
      <c r="C120"/>
      <c r="W120"/>
    </row>
    <row r="121" spans="1:28" x14ac:dyDescent="0.25">
      <c r="A121"/>
      <c r="B121"/>
      <c r="C121"/>
      <c r="W121"/>
    </row>
    <row r="122" spans="1:28" x14ac:dyDescent="0.25">
      <c r="A122"/>
      <c r="B122"/>
      <c r="C122"/>
      <c r="W122"/>
    </row>
    <row r="123" spans="1:28" x14ac:dyDescent="0.25">
      <c r="A123"/>
      <c r="B123"/>
      <c r="C123"/>
      <c r="W123"/>
    </row>
    <row r="124" spans="1:28" x14ac:dyDescent="0.25">
      <c r="A124"/>
      <c r="B124"/>
      <c r="C124"/>
      <c r="W124"/>
    </row>
    <row r="125" spans="1:28" x14ac:dyDescent="0.25">
      <c r="A125"/>
      <c r="B125"/>
      <c r="C125"/>
      <c r="W125"/>
    </row>
    <row r="126" spans="1:28" x14ac:dyDescent="0.25">
      <c r="A126"/>
      <c r="B126"/>
      <c r="C126"/>
      <c r="W126"/>
    </row>
    <row r="127" spans="1:28" x14ac:dyDescent="0.25">
      <c r="A127"/>
      <c r="B127"/>
      <c r="C127"/>
      <c r="W127"/>
    </row>
    <row r="128" spans="1:28" x14ac:dyDescent="0.25">
      <c r="A128"/>
      <c r="B128"/>
      <c r="C128"/>
      <c r="W128"/>
    </row>
    <row r="129" spans="1:23" x14ac:dyDescent="0.25">
      <c r="A129"/>
      <c r="B129"/>
      <c r="C129"/>
      <c r="W129"/>
    </row>
    <row r="130" spans="1:23" x14ac:dyDescent="0.25">
      <c r="A130"/>
      <c r="B130"/>
      <c r="C130"/>
      <c r="W130"/>
    </row>
    <row r="131" spans="1:23" x14ac:dyDescent="0.25">
      <c r="A131"/>
      <c r="B131"/>
      <c r="C131"/>
      <c r="W131"/>
    </row>
    <row r="132" spans="1:23" x14ac:dyDescent="0.25">
      <c r="A132"/>
      <c r="B132"/>
      <c r="C132"/>
      <c r="W132"/>
    </row>
    <row r="133" spans="1:23" x14ac:dyDescent="0.25">
      <c r="A133"/>
      <c r="B133"/>
      <c r="C133"/>
      <c r="W133"/>
    </row>
    <row r="134" spans="1:23" x14ac:dyDescent="0.25">
      <c r="A134"/>
      <c r="B134"/>
      <c r="C134"/>
      <c r="W134"/>
    </row>
    <row r="135" spans="1:23" x14ac:dyDescent="0.25">
      <c r="A135"/>
      <c r="B135"/>
      <c r="C135"/>
      <c r="W135"/>
    </row>
    <row r="136" spans="1:23" x14ac:dyDescent="0.25">
      <c r="A136"/>
      <c r="B136"/>
      <c r="C136"/>
      <c r="W136"/>
    </row>
    <row r="137" spans="1:23" x14ac:dyDescent="0.25">
      <c r="A137"/>
      <c r="B137"/>
      <c r="C137"/>
      <c r="W137"/>
    </row>
    <row r="138" spans="1:23" x14ac:dyDescent="0.25">
      <c r="A138"/>
      <c r="B138"/>
      <c r="C138"/>
      <c r="W138"/>
    </row>
    <row r="139" spans="1:23" x14ac:dyDescent="0.25">
      <c r="A139"/>
      <c r="B139"/>
      <c r="C139"/>
      <c r="W139"/>
    </row>
    <row r="140" spans="1:23" x14ac:dyDescent="0.25">
      <c r="A140"/>
      <c r="B140"/>
      <c r="C140"/>
      <c r="W140"/>
    </row>
    <row r="143" spans="1:23" x14ac:dyDescent="0.25">
      <c r="A143"/>
      <c r="B143"/>
      <c r="C143"/>
      <c r="W143"/>
    </row>
    <row r="144" spans="1:23" x14ac:dyDescent="0.25">
      <c r="A144"/>
      <c r="B144"/>
      <c r="C144"/>
      <c r="W144"/>
    </row>
    <row r="145" spans="1:23" x14ac:dyDescent="0.25">
      <c r="A145"/>
      <c r="B145"/>
      <c r="C145"/>
      <c r="W145"/>
    </row>
    <row r="146" spans="1:23" x14ac:dyDescent="0.25">
      <c r="A146"/>
      <c r="B146"/>
      <c r="C146"/>
      <c r="W146"/>
    </row>
    <row r="147" spans="1:23" x14ac:dyDescent="0.25">
      <c r="A147"/>
      <c r="B147"/>
      <c r="C147"/>
      <c r="W147"/>
    </row>
    <row r="148" spans="1:23" x14ac:dyDescent="0.25">
      <c r="A148"/>
      <c r="B148"/>
      <c r="C148"/>
      <c r="W148"/>
    </row>
    <row r="149" spans="1:23" x14ac:dyDescent="0.25">
      <c r="A149"/>
      <c r="B149"/>
      <c r="C149"/>
      <c r="W149"/>
    </row>
    <row r="150" spans="1:23" x14ac:dyDescent="0.25">
      <c r="A150"/>
      <c r="B150"/>
      <c r="C150"/>
      <c r="W150"/>
    </row>
    <row r="151" spans="1:23" x14ac:dyDescent="0.25">
      <c r="A151"/>
      <c r="B151"/>
      <c r="C151"/>
      <c r="W151"/>
    </row>
    <row r="152" spans="1:23" x14ac:dyDescent="0.25">
      <c r="A152"/>
      <c r="B152"/>
      <c r="C152"/>
      <c r="W152"/>
    </row>
    <row r="153" spans="1:23" x14ac:dyDescent="0.25">
      <c r="A153"/>
      <c r="B153"/>
      <c r="C153"/>
      <c r="W153"/>
    </row>
    <row r="154" spans="1:23" x14ac:dyDescent="0.25">
      <c r="A154"/>
      <c r="B154"/>
      <c r="C154"/>
      <c r="W154"/>
    </row>
    <row r="155" spans="1:23" x14ac:dyDescent="0.25">
      <c r="A155"/>
      <c r="B155"/>
      <c r="C155"/>
      <c r="W155"/>
    </row>
  </sheetData>
  <autoFilter ref="A7:AB7"/>
  <mergeCells count="25">
    <mergeCell ref="K2:O2"/>
    <mergeCell ref="S2:T2"/>
    <mergeCell ref="U2:W2"/>
    <mergeCell ref="D4:F6"/>
    <mergeCell ref="G4:G6"/>
    <mergeCell ref="H4:J4"/>
    <mergeCell ref="K4:N4"/>
    <mergeCell ref="O4:R4"/>
    <mergeCell ref="S4:W4"/>
    <mergeCell ref="H5:H6"/>
    <mergeCell ref="T5:V5"/>
    <mergeCell ref="W5:W6"/>
    <mergeCell ref="I5:I6"/>
    <mergeCell ref="J5:J6"/>
    <mergeCell ref="K5:K6"/>
    <mergeCell ref="L5:L6"/>
    <mergeCell ref="M5:M6"/>
    <mergeCell ref="N5:N6"/>
    <mergeCell ref="D103:E103"/>
    <mergeCell ref="F103:L103"/>
    <mergeCell ref="M103:S103"/>
    <mergeCell ref="O5:O6"/>
    <mergeCell ref="P5:P6"/>
    <mergeCell ref="Q5:R5"/>
    <mergeCell ref="S5:S6"/>
  </mergeCells>
  <printOptions horizontalCentered="1"/>
  <pageMargins left="0.11811023622047245" right="0.11811023622047245" top="0.39370078740157483" bottom="0.39370078740157483" header="0.31496062992125984" footer="0.31496062992125984"/>
  <pageSetup paperSize="9" scale="62" orientation="landscape" r:id="rId1"/>
  <headerFooter>
    <oddFooter>&amp;L&amp;D&amp;C&amp;Z&amp;F&amp;R&amp;T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97"/>
  <sheetViews>
    <sheetView showGridLines="0" tabSelected="1" zoomScale="73" zoomScaleNormal="73" zoomScalePageLayoutView="73" workbookViewId="0">
      <pane xSplit="9" ySplit="7" topLeftCell="K8" activePane="bottomRight" state="frozen"/>
      <selection pane="topRight" activeCell="J1" sqref="J1"/>
      <selection pane="bottomLeft" activeCell="A8" sqref="A8"/>
      <selection pane="bottomRight" activeCell="I16" sqref="I16"/>
    </sheetView>
  </sheetViews>
  <sheetFormatPr defaultRowHeight="15" x14ac:dyDescent="0.25"/>
  <cols>
    <col min="1" max="3" width="3.5703125" style="86" customWidth="1"/>
    <col min="4" max="6" width="11.7109375" style="3" customWidth="1"/>
    <col min="7" max="7" width="10" style="3" customWidth="1"/>
    <col min="8" max="8" width="12.5703125" style="197" customWidth="1"/>
    <col min="9" max="10" width="12.5703125" style="3" customWidth="1"/>
    <col min="11" max="16" width="12.5703125" customWidth="1"/>
    <col min="17" max="17" width="13.5703125" customWidth="1"/>
    <col min="18" max="18" width="15.140625" customWidth="1"/>
    <col min="19" max="24" width="12.5703125" customWidth="1"/>
    <col min="25" max="25" width="12.5703125" style="3" customWidth="1"/>
    <col min="26" max="26" width="12.5703125" customWidth="1"/>
    <col min="28" max="28" width="2.28515625" customWidth="1"/>
    <col min="29" max="29" width="7.5703125" customWidth="1"/>
    <col min="30" max="30" width="13.28515625" customWidth="1"/>
  </cols>
  <sheetData>
    <row r="1" spans="1:30" s="3" customFormat="1" ht="15.75" x14ac:dyDescent="0.25">
      <c r="A1" s="1"/>
      <c r="B1" s="1"/>
      <c r="C1" s="1"/>
      <c r="D1" s="2"/>
      <c r="E1" s="2"/>
      <c r="F1" s="2"/>
      <c r="G1" s="2"/>
      <c r="H1" s="124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30" t="s">
        <v>234</v>
      </c>
    </row>
    <row r="2" spans="1:30" ht="29.25" customHeight="1" x14ac:dyDescent="0.35">
      <c r="A2" s="1"/>
      <c r="B2" s="1"/>
      <c r="C2" s="1"/>
      <c r="D2" s="4" t="s">
        <v>0</v>
      </c>
      <c r="E2" s="4"/>
      <c r="F2" s="4"/>
      <c r="G2"/>
      <c r="H2" s="125"/>
      <c r="I2" s="5"/>
      <c r="J2"/>
      <c r="M2" s="98" t="s">
        <v>235</v>
      </c>
      <c r="N2" s="98"/>
      <c r="O2" s="98"/>
      <c r="P2" s="98"/>
      <c r="Q2" s="98"/>
      <c r="R2" s="6"/>
      <c r="S2" s="7" t="s">
        <v>2</v>
      </c>
      <c r="T2" s="6"/>
      <c r="U2" s="99" t="s">
        <v>3</v>
      </c>
      <c r="V2" s="100"/>
      <c r="W2" s="101">
        <v>43100</v>
      </c>
      <c r="X2" s="101"/>
      <c r="Y2" s="102"/>
      <c r="Z2" s="2"/>
      <c r="AA2" s="30" t="s">
        <v>234</v>
      </c>
      <c r="AC2" s="126">
        <f>MONTH(W2)</f>
        <v>12</v>
      </c>
      <c r="AD2" s="127" t="s">
        <v>236</v>
      </c>
    </row>
    <row r="3" spans="1:30" ht="29.25" customHeight="1" x14ac:dyDescent="0.35">
      <c r="A3" s="1"/>
      <c r="B3" s="1"/>
      <c r="C3" s="1"/>
      <c r="D3" s="8"/>
      <c r="E3" s="8"/>
      <c r="F3" s="8"/>
      <c r="G3"/>
      <c r="H3" s="125"/>
      <c r="I3" s="5"/>
      <c r="J3" s="5"/>
      <c r="K3" s="5"/>
      <c r="L3" s="9"/>
      <c r="M3" s="9"/>
      <c r="N3" s="9"/>
      <c r="O3" s="9"/>
      <c r="P3" s="9"/>
      <c r="Q3" s="9"/>
      <c r="R3" s="9"/>
      <c r="S3" s="9"/>
      <c r="T3" s="9"/>
      <c r="U3" s="10">
        <v>15</v>
      </c>
      <c r="V3" s="10">
        <v>16</v>
      </c>
      <c r="W3" s="10">
        <v>17</v>
      </c>
      <c r="X3" s="10"/>
      <c r="Z3" s="2"/>
      <c r="AA3" s="30" t="s">
        <v>234</v>
      </c>
      <c r="AC3" s="126">
        <f>YEAR(W2)</f>
        <v>2017</v>
      </c>
      <c r="AD3" s="127" t="s">
        <v>237</v>
      </c>
    </row>
    <row r="4" spans="1:30" ht="15.75" customHeight="1" x14ac:dyDescent="0.25">
      <c r="A4" s="1"/>
      <c r="B4" s="1"/>
      <c r="C4" s="1"/>
      <c r="D4" s="128" t="s">
        <v>103</v>
      </c>
      <c r="E4" s="129"/>
      <c r="F4" s="129"/>
      <c r="G4" s="128" t="s">
        <v>238</v>
      </c>
      <c r="H4" s="130"/>
      <c r="I4" s="112" t="s">
        <v>5</v>
      </c>
      <c r="J4" s="115" t="s">
        <v>6</v>
      </c>
      <c r="K4" s="116"/>
      <c r="L4" s="117"/>
      <c r="M4" s="118" t="s">
        <v>7</v>
      </c>
      <c r="N4" s="119"/>
      <c r="O4" s="119"/>
      <c r="P4" s="120"/>
      <c r="Q4" s="121" t="s">
        <v>8</v>
      </c>
      <c r="R4" s="122"/>
      <c r="S4" s="122"/>
      <c r="T4" s="123"/>
      <c r="U4" s="121" t="s">
        <v>9</v>
      </c>
      <c r="V4" s="122"/>
      <c r="W4" s="122"/>
      <c r="X4" s="122"/>
      <c r="Y4" s="123"/>
      <c r="Z4" s="2"/>
      <c r="AA4" s="30" t="s">
        <v>234</v>
      </c>
      <c r="AD4" s="3"/>
    </row>
    <row r="5" spans="1:30" s="13" customFormat="1" ht="18" customHeight="1" x14ac:dyDescent="0.25">
      <c r="A5" s="11"/>
      <c r="B5" s="11"/>
      <c r="C5" s="11"/>
      <c r="D5" s="131"/>
      <c r="E5" s="132"/>
      <c r="F5" s="132"/>
      <c r="G5" s="131"/>
      <c r="H5" s="133"/>
      <c r="I5" s="113"/>
      <c r="J5" s="87" t="s">
        <v>10</v>
      </c>
      <c r="K5" s="87" t="s">
        <v>11</v>
      </c>
      <c r="L5" s="87" t="s">
        <v>12</v>
      </c>
      <c r="M5" s="87" t="s">
        <v>13</v>
      </c>
      <c r="N5" s="87" t="s">
        <v>14</v>
      </c>
      <c r="O5" s="87" t="s">
        <v>15</v>
      </c>
      <c r="P5" s="87" t="s">
        <v>16</v>
      </c>
      <c r="Q5" s="87" t="s">
        <v>17</v>
      </c>
      <c r="R5" s="87" t="s">
        <v>18</v>
      </c>
      <c r="S5" s="94" t="s">
        <v>138</v>
      </c>
      <c r="T5" s="95"/>
      <c r="U5" s="96" t="s">
        <v>20</v>
      </c>
      <c r="V5" s="121" t="s">
        <v>21</v>
      </c>
      <c r="W5" s="122"/>
      <c r="X5" s="123"/>
      <c r="Y5" s="96" t="s">
        <v>22</v>
      </c>
      <c r="Z5" s="12"/>
      <c r="AA5" s="30" t="s">
        <v>234</v>
      </c>
      <c r="AD5" s="3"/>
    </row>
    <row r="6" spans="1:30" s="13" customFormat="1" ht="18" customHeight="1" x14ac:dyDescent="0.25">
      <c r="A6" s="11"/>
      <c r="B6" s="11"/>
      <c r="C6" s="11"/>
      <c r="D6" s="134"/>
      <c r="E6" s="135"/>
      <c r="F6" s="135"/>
      <c r="G6" s="134"/>
      <c r="H6" s="136"/>
      <c r="I6" s="114"/>
      <c r="J6" s="88"/>
      <c r="K6" s="88"/>
      <c r="L6" s="88"/>
      <c r="M6" s="88"/>
      <c r="N6" s="88"/>
      <c r="O6" s="88"/>
      <c r="P6" s="88"/>
      <c r="Q6" s="88"/>
      <c r="R6" s="88"/>
      <c r="S6" s="14" t="s">
        <v>23</v>
      </c>
      <c r="T6" s="14" t="s">
        <v>24</v>
      </c>
      <c r="U6" s="97"/>
      <c r="V6" s="15" t="s">
        <v>25</v>
      </c>
      <c r="W6" s="15" t="s">
        <v>26</v>
      </c>
      <c r="X6" s="15" t="s">
        <v>27</v>
      </c>
      <c r="Y6" s="97"/>
      <c r="Z6" s="12"/>
      <c r="AA6" s="30" t="s">
        <v>234</v>
      </c>
      <c r="AD6" s="3"/>
    </row>
    <row r="7" spans="1:30" s="13" customFormat="1" ht="8.25" customHeight="1" x14ac:dyDescent="0.25">
      <c r="A7" s="11"/>
      <c r="B7" s="11"/>
      <c r="C7" s="11"/>
      <c r="D7" s="16"/>
      <c r="E7" s="16"/>
      <c r="F7" s="16"/>
      <c r="G7" s="16"/>
      <c r="H7" s="137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2"/>
      <c r="AA7" s="30" t="s">
        <v>234</v>
      </c>
      <c r="AD7" s="3"/>
    </row>
    <row r="8" spans="1:30" s="30" customFormat="1" ht="18.75" customHeight="1" x14ac:dyDescent="0.25">
      <c r="A8" s="11" t="str">
        <f>IF(OR(I8="HSBC",I8="VOLKS",I8="INDUSVAL",I8="HAITONG"),CONCATENATE(D8,"OUTROS"),CONCATENATE(D8,I8))</f>
        <v>BNDES AUTOMÁTICOIBBA</v>
      </c>
      <c r="B8" s="11" t="str">
        <f>CONCATENATE(D8,Q8)</f>
        <v>BNDES AUTOMÁTICOURTJLP</v>
      </c>
      <c r="C8" s="11">
        <v>1</v>
      </c>
      <c r="D8" s="17" t="s">
        <v>28</v>
      </c>
      <c r="E8" s="33"/>
      <c r="F8" s="138" t="s">
        <v>48</v>
      </c>
      <c r="G8" s="33"/>
      <c r="H8" s="33"/>
      <c r="I8" s="19" t="s">
        <v>30</v>
      </c>
      <c r="J8" s="20" t="s">
        <v>139</v>
      </c>
      <c r="K8" s="20">
        <v>41151</v>
      </c>
      <c r="L8" s="20" t="s">
        <v>140</v>
      </c>
      <c r="M8" s="21">
        <v>3409.4724900000001</v>
      </c>
      <c r="N8" s="31">
        <v>3269.1310600000002</v>
      </c>
      <c r="O8" s="23">
        <v>-140</v>
      </c>
      <c r="P8" s="32">
        <f>IF(M8-N8&lt;0,0,M8-N8+O8)</f>
        <v>0.34142999999994572</v>
      </c>
      <c r="Q8" s="24" t="s">
        <v>141</v>
      </c>
      <c r="R8" s="25" t="s">
        <v>142</v>
      </c>
      <c r="S8" s="26">
        <v>14</v>
      </c>
      <c r="T8" s="26">
        <v>120</v>
      </c>
      <c r="U8" s="27">
        <v>5.5169499999999996</v>
      </c>
      <c r="V8" s="27">
        <v>384.48365000000001</v>
      </c>
      <c r="W8" s="27">
        <v>897.12851999999998</v>
      </c>
      <c r="X8" s="28">
        <f>W8+V8</f>
        <v>1281.6121699999999</v>
      </c>
      <c r="Y8" s="29">
        <f>X8+U8</f>
        <v>1287.1291199999998</v>
      </c>
      <c r="Z8" s="12"/>
      <c r="AA8" s="30" t="s">
        <v>234</v>
      </c>
      <c r="AD8" s="3"/>
    </row>
    <row r="9" spans="1:30" s="30" customFormat="1" ht="18.75" customHeight="1" x14ac:dyDescent="0.25">
      <c r="A9" s="11" t="str">
        <f t="shared" ref="A9:A61" si="0">IF(OR(I9="HSBC",I9="VOLKS",I9="INDUSVAL",I9="HAITONG"),CONCATENATE(D9,"OUTROS"),CONCATENATE(D9,I9))</f>
        <v>BNDES AUTOMÁTICOIBBA</v>
      </c>
      <c r="B9" s="11" t="str">
        <f t="shared" ref="B9:B72" si="1">CONCATENATE(D9,Q9)</f>
        <v>BNDES AUTOMÁTICOUSD</v>
      </c>
      <c r="C9" s="11">
        <v>2</v>
      </c>
      <c r="D9" s="17" t="s">
        <v>28</v>
      </c>
      <c r="E9" s="33"/>
      <c r="F9" s="138" t="s">
        <v>145</v>
      </c>
      <c r="G9" s="33"/>
      <c r="H9" s="33"/>
      <c r="I9" s="19" t="s">
        <v>30</v>
      </c>
      <c r="J9" s="20" t="s">
        <v>139</v>
      </c>
      <c r="K9" s="20">
        <v>41151</v>
      </c>
      <c r="L9" s="20" t="s">
        <v>140</v>
      </c>
      <c r="M9" s="21">
        <v>852.36811999999998</v>
      </c>
      <c r="N9" s="31">
        <v>817.28276000000005</v>
      </c>
      <c r="O9" s="23">
        <v>-35</v>
      </c>
      <c r="P9" s="32">
        <f t="shared" ref="P9:P61" si="2">IF(M9-N9&lt;0,0,M9-N9+O9)</f>
        <v>8.5359999999923275E-2</v>
      </c>
      <c r="Q9" s="24" t="s">
        <v>52</v>
      </c>
      <c r="R9" s="25">
        <v>7.2400000000000006E-2</v>
      </c>
      <c r="S9" s="26">
        <v>14</v>
      </c>
      <c r="T9" s="26">
        <v>120</v>
      </c>
      <c r="U9" s="27">
        <v>1.9140599999999999</v>
      </c>
      <c r="V9" s="27">
        <v>178.49653000000001</v>
      </c>
      <c r="W9" s="27">
        <v>416.49190000000004</v>
      </c>
      <c r="X9" s="28">
        <f t="shared" ref="X9:X61" si="3">W9+V9</f>
        <v>594.98843000000011</v>
      </c>
      <c r="Y9" s="29">
        <f t="shared" ref="Y9:Y61" si="4">X9+U9</f>
        <v>596.90249000000006</v>
      </c>
      <c r="Z9" s="12"/>
      <c r="AA9" s="30" t="s">
        <v>234</v>
      </c>
      <c r="AD9" s="3"/>
    </row>
    <row r="10" spans="1:30" s="30" customFormat="1" ht="18.75" customHeight="1" x14ac:dyDescent="0.25">
      <c r="A10" s="11" t="str">
        <f t="shared" si="0"/>
        <v>BNDES FINAMEBB</v>
      </c>
      <c r="B10" s="11" t="str">
        <f t="shared" si="1"/>
        <v>BNDES FINAMETX FIXA</v>
      </c>
      <c r="C10" s="11">
        <v>3</v>
      </c>
      <c r="D10" s="17" t="s">
        <v>38</v>
      </c>
      <c r="E10" s="33"/>
      <c r="F10" s="138" t="s">
        <v>58</v>
      </c>
      <c r="G10" s="33"/>
      <c r="H10" s="33"/>
      <c r="I10" s="19" t="s">
        <v>59</v>
      </c>
      <c r="J10" s="20" t="s">
        <v>146</v>
      </c>
      <c r="K10" s="20">
        <v>41877</v>
      </c>
      <c r="L10" s="20" t="s">
        <v>147</v>
      </c>
      <c r="M10" s="21">
        <v>115.2</v>
      </c>
      <c r="N10" s="31">
        <v>115.2</v>
      </c>
      <c r="O10" s="23"/>
      <c r="P10" s="32">
        <f t="shared" si="2"/>
        <v>0</v>
      </c>
      <c r="Q10" s="24" t="s">
        <v>40</v>
      </c>
      <c r="R10" s="25">
        <v>5.5E-2</v>
      </c>
      <c r="S10" s="26">
        <v>19</v>
      </c>
      <c r="T10" s="26">
        <v>121</v>
      </c>
      <c r="U10" s="27">
        <v>0.15724000000000002</v>
      </c>
      <c r="V10" s="27">
        <v>14.4</v>
      </c>
      <c r="W10" s="27">
        <v>51.6</v>
      </c>
      <c r="X10" s="28">
        <f t="shared" si="3"/>
        <v>66</v>
      </c>
      <c r="Y10" s="29">
        <f t="shared" si="4"/>
        <v>66.157240000000002</v>
      </c>
      <c r="Z10" s="12"/>
      <c r="AA10" s="30" t="s">
        <v>234</v>
      </c>
      <c r="AD10" s="3"/>
    </row>
    <row r="11" spans="1:30" s="30" customFormat="1" ht="18.75" customHeight="1" x14ac:dyDescent="0.25">
      <c r="A11" s="11" t="str">
        <f t="shared" si="0"/>
        <v>BNDES FINAMEBB</v>
      </c>
      <c r="B11" s="11" t="str">
        <f t="shared" si="1"/>
        <v>BNDES FINAMETX FIXA</v>
      </c>
      <c r="C11" s="11">
        <v>4</v>
      </c>
      <c r="D11" s="17" t="s">
        <v>38</v>
      </c>
      <c r="E11" s="33"/>
      <c r="F11" s="138" t="s">
        <v>61</v>
      </c>
      <c r="G11" s="33"/>
      <c r="H11" s="33"/>
      <c r="I11" s="19" t="s">
        <v>59</v>
      </c>
      <c r="J11" s="20" t="s">
        <v>150</v>
      </c>
      <c r="K11" s="20">
        <v>41908</v>
      </c>
      <c r="L11" s="20" t="s">
        <v>151</v>
      </c>
      <c r="M11" s="21">
        <v>163.68029999999999</v>
      </c>
      <c r="N11" s="31">
        <v>163.68029999999999</v>
      </c>
      <c r="O11" s="23"/>
      <c r="P11" s="32">
        <f t="shared" si="2"/>
        <v>0</v>
      </c>
      <c r="Q11" s="24" t="s">
        <v>40</v>
      </c>
      <c r="R11" s="25">
        <v>5.5E-2</v>
      </c>
      <c r="S11" s="26">
        <v>18</v>
      </c>
      <c r="T11" s="26">
        <v>120</v>
      </c>
      <c r="U11" s="27">
        <v>0.22747000000000001</v>
      </c>
      <c r="V11" s="27">
        <v>20.460039999999999</v>
      </c>
      <c r="W11" s="27">
        <v>75.020139999999998</v>
      </c>
      <c r="X11" s="28">
        <f t="shared" si="3"/>
        <v>95.48017999999999</v>
      </c>
      <c r="Y11" s="29">
        <f t="shared" si="4"/>
        <v>95.707649999999987</v>
      </c>
      <c r="Z11" s="12"/>
      <c r="AA11" s="30" t="s">
        <v>234</v>
      </c>
      <c r="AD11" s="3"/>
    </row>
    <row r="12" spans="1:30" s="30" customFormat="1" ht="18.75" customHeight="1" x14ac:dyDescent="0.25">
      <c r="A12" s="11" t="str">
        <f t="shared" si="0"/>
        <v>BNDES FINAMESANTANDER</v>
      </c>
      <c r="B12" s="11" t="str">
        <f t="shared" si="1"/>
        <v>BNDES FINAMETX FIXA</v>
      </c>
      <c r="C12" s="11">
        <v>5</v>
      </c>
      <c r="D12" s="17" t="s">
        <v>38</v>
      </c>
      <c r="E12" s="33"/>
      <c r="F12" s="138" t="s">
        <v>63</v>
      </c>
      <c r="G12" s="33"/>
      <c r="H12" s="33"/>
      <c r="I12" s="19" t="s">
        <v>64</v>
      </c>
      <c r="J12" s="20" t="s">
        <v>153</v>
      </c>
      <c r="K12" s="20">
        <v>42061</v>
      </c>
      <c r="L12" s="20" t="s">
        <v>154</v>
      </c>
      <c r="M12" s="21">
        <v>170.1378</v>
      </c>
      <c r="N12" s="31">
        <v>170.1378</v>
      </c>
      <c r="O12" s="23"/>
      <c r="P12" s="32">
        <f t="shared" si="2"/>
        <v>0</v>
      </c>
      <c r="Q12" s="24" t="s">
        <v>40</v>
      </c>
      <c r="R12" s="25">
        <v>2.5000000000000001E-2</v>
      </c>
      <c r="S12" s="26">
        <v>21</v>
      </c>
      <c r="T12" s="26">
        <v>121</v>
      </c>
      <c r="U12" s="27">
        <v>0.11871</v>
      </c>
      <c r="V12" s="27">
        <v>21.267229999999998</v>
      </c>
      <c r="W12" s="27">
        <v>86.841170000000005</v>
      </c>
      <c r="X12" s="28">
        <f t="shared" si="3"/>
        <v>108.1084</v>
      </c>
      <c r="Y12" s="29">
        <f t="shared" si="4"/>
        <v>108.22711</v>
      </c>
      <c r="Z12" s="12"/>
      <c r="AA12" s="30" t="s">
        <v>234</v>
      </c>
      <c r="AD12" s="3"/>
    </row>
    <row r="13" spans="1:30" s="30" customFormat="1" ht="18.75" customHeight="1" x14ac:dyDescent="0.25">
      <c r="A13" s="11" t="str">
        <f t="shared" si="0"/>
        <v>BNDES FINAMESANTANDER</v>
      </c>
      <c r="B13" s="11" t="str">
        <f t="shared" si="1"/>
        <v>BNDES FINAMETX FIXA</v>
      </c>
      <c r="C13" s="11">
        <v>6</v>
      </c>
      <c r="D13" s="17" t="s">
        <v>38</v>
      </c>
      <c r="E13" s="33"/>
      <c r="F13" s="138" t="s">
        <v>67</v>
      </c>
      <c r="G13" s="33"/>
      <c r="H13" s="33"/>
      <c r="I13" s="19" t="s">
        <v>64</v>
      </c>
      <c r="J13" s="20" t="s">
        <v>156</v>
      </c>
      <c r="K13" s="20">
        <v>42061</v>
      </c>
      <c r="L13" s="20" t="s">
        <v>154</v>
      </c>
      <c r="M13" s="21">
        <v>384.14249999999998</v>
      </c>
      <c r="N13" s="31">
        <v>384.09995000000004</v>
      </c>
      <c r="O13" s="23"/>
      <c r="P13" s="32">
        <f t="shared" si="2"/>
        <v>4.2549999999948795E-2</v>
      </c>
      <c r="Q13" s="24" t="s">
        <v>40</v>
      </c>
      <c r="R13" s="25">
        <v>2.5000000000000001E-2</v>
      </c>
      <c r="S13" s="26">
        <v>22</v>
      </c>
      <c r="T13" s="26">
        <v>121</v>
      </c>
      <c r="U13" s="27">
        <v>0.26799000000000001</v>
      </c>
      <c r="V13" s="27">
        <v>48.01249</v>
      </c>
      <c r="W13" s="27">
        <v>196.05101999999999</v>
      </c>
      <c r="X13" s="28">
        <f t="shared" si="3"/>
        <v>244.06351000000001</v>
      </c>
      <c r="Y13" s="29">
        <f t="shared" si="4"/>
        <v>244.33150000000001</v>
      </c>
      <c r="Z13" s="12"/>
      <c r="AA13" s="30" t="s">
        <v>234</v>
      </c>
      <c r="AD13" s="3"/>
    </row>
    <row r="14" spans="1:30" s="30" customFormat="1" ht="18.75" customHeight="1" x14ac:dyDescent="0.25">
      <c r="A14" s="11" t="str">
        <f t="shared" si="0"/>
        <v>BNDES FINAMESANTANDER</v>
      </c>
      <c r="B14" s="11" t="str">
        <f t="shared" si="1"/>
        <v>BNDES FINAMETX FIXA</v>
      </c>
      <c r="C14" s="11">
        <v>7</v>
      </c>
      <c r="D14" s="17" t="s">
        <v>38</v>
      </c>
      <c r="E14" s="33"/>
      <c r="F14" s="138" t="s">
        <v>69</v>
      </c>
      <c r="G14" s="33"/>
      <c r="H14" s="33"/>
      <c r="I14" s="19" t="s">
        <v>64</v>
      </c>
      <c r="J14" s="20" t="s">
        <v>158</v>
      </c>
      <c r="K14" s="20">
        <v>42066</v>
      </c>
      <c r="L14" s="20" t="s">
        <v>159</v>
      </c>
      <c r="M14" s="21">
        <v>56.758099999999999</v>
      </c>
      <c r="N14" s="31">
        <v>56.758099999999999</v>
      </c>
      <c r="O14" s="23"/>
      <c r="P14" s="32">
        <f t="shared" si="2"/>
        <v>0</v>
      </c>
      <c r="Q14" s="24" t="s">
        <v>40</v>
      </c>
      <c r="R14" s="25">
        <v>0.03</v>
      </c>
      <c r="S14" s="26">
        <v>19</v>
      </c>
      <c r="T14" s="26">
        <v>60</v>
      </c>
      <c r="U14" s="27">
        <v>4.15E-3</v>
      </c>
      <c r="V14" s="27">
        <v>3.1532300000000002</v>
      </c>
      <c r="W14" s="27">
        <v>0</v>
      </c>
      <c r="X14" s="28">
        <f t="shared" si="3"/>
        <v>3.1532300000000002</v>
      </c>
      <c r="Y14" s="29">
        <f t="shared" si="4"/>
        <v>3.1573800000000003</v>
      </c>
      <c r="Z14" s="12"/>
      <c r="AA14" s="30" t="s">
        <v>234</v>
      </c>
      <c r="AD14" s="3"/>
    </row>
    <row r="15" spans="1:30" s="30" customFormat="1" ht="18.75" customHeight="1" x14ac:dyDescent="0.25">
      <c r="A15" s="11" t="str">
        <f t="shared" si="0"/>
        <v>BNDES FINAMESANTANDER</v>
      </c>
      <c r="B15" s="11" t="str">
        <f t="shared" si="1"/>
        <v>BNDES FINAMETX FIXA</v>
      </c>
      <c r="C15" s="11">
        <v>8</v>
      </c>
      <c r="D15" s="17" t="s">
        <v>38</v>
      </c>
      <c r="E15" s="33"/>
      <c r="F15" s="138" t="s">
        <v>71</v>
      </c>
      <c r="G15" s="33"/>
      <c r="H15" s="33"/>
      <c r="I15" s="19" t="s">
        <v>64</v>
      </c>
      <c r="J15" s="20" t="s">
        <v>161</v>
      </c>
      <c r="K15" s="20">
        <v>42155</v>
      </c>
      <c r="L15" s="20" t="s">
        <v>162</v>
      </c>
      <c r="M15" s="21">
        <v>100.8</v>
      </c>
      <c r="N15" s="31">
        <v>100.8</v>
      </c>
      <c r="O15" s="23"/>
      <c r="P15" s="32">
        <f t="shared" si="2"/>
        <v>0</v>
      </c>
      <c r="Q15" s="24" t="s">
        <v>40</v>
      </c>
      <c r="R15" s="25">
        <v>0.03</v>
      </c>
      <c r="S15" s="26">
        <v>21</v>
      </c>
      <c r="T15" s="26">
        <v>60</v>
      </c>
      <c r="U15" s="27">
        <v>1.84E-2</v>
      </c>
      <c r="V15" s="27">
        <v>14</v>
      </c>
      <c r="W15" s="27">
        <v>0</v>
      </c>
      <c r="X15" s="28">
        <f t="shared" si="3"/>
        <v>14</v>
      </c>
      <c r="Y15" s="29">
        <f t="shared" si="4"/>
        <v>14.0184</v>
      </c>
      <c r="Z15" s="12"/>
      <c r="AA15" s="30" t="s">
        <v>234</v>
      </c>
      <c r="AD15" s="3"/>
    </row>
    <row r="16" spans="1:30" s="30" customFormat="1" ht="18.75" customHeight="1" x14ac:dyDescent="0.25">
      <c r="A16" s="11" t="str">
        <f t="shared" si="0"/>
        <v>BNDES AUTOMÁTICOIBBA</v>
      </c>
      <c r="B16" s="11" t="str">
        <f t="shared" si="1"/>
        <v>BNDES AUTOMÁTICOSELIC</v>
      </c>
      <c r="C16" s="11">
        <v>9</v>
      </c>
      <c r="D16" s="17" t="s">
        <v>28</v>
      </c>
      <c r="E16" s="33"/>
      <c r="F16" s="138" t="s">
        <v>72</v>
      </c>
      <c r="G16" s="33"/>
      <c r="H16" s="33"/>
      <c r="I16" s="19" t="s">
        <v>30</v>
      </c>
      <c r="J16" s="20" t="s">
        <v>163</v>
      </c>
      <c r="K16" s="20">
        <v>42212</v>
      </c>
      <c r="L16" s="20" t="s">
        <v>164</v>
      </c>
      <c r="M16" s="21">
        <v>1500</v>
      </c>
      <c r="N16" s="31">
        <v>1500</v>
      </c>
      <c r="O16" s="23"/>
      <c r="P16" s="32">
        <f t="shared" si="2"/>
        <v>0</v>
      </c>
      <c r="Q16" s="24" t="s">
        <v>73</v>
      </c>
      <c r="R16" s="25">
        <v>2.8000000000000001E-2</v>
      </c>
      <c r="S16" s="26">
        <v>24</v>
      </c>
      <c r="T16" s="26">
        <v>120</v>
      </c>
      <c r="U16" s="27">
        <v>1.5712000000000002</v>
      </c>
      <c r="V16" s="27">
        <v>289.51062000000002</v>
      </c>
      <c r="W16" s="27">
        <v>1302.7977900000001</v>
      </c>
      <c r="X16" s="28">
        <f t="shared" si="3"/>
        <v>1592.3084100000001</v>
      </c>
      <c r="Y16" s="29">
        <f t="shared" si="4"/>
        <v>1593.8796100000002</v>
      </c>
      <c r="Z16" s="12"/>
      <c r="AA16" s="30" t="s">
        <v>234</v>
      </c>
      <c r="AD16" s="3"/>
    </row>
    <row r="17" spans="1:30" s="30" customFormat="1" ht="18.75" customHeight="1" x14ac:dyDescent="0.25">
      <c r="A17" s="11" t="str">
        <f t="shared" si="0"/>
        <v>BNDES AUTOMÁTICOIBBA</v>
      </c>
      <c r="B17" s="11" t="str">
        <f t="shared" si="1"/>
        <v>BNDES AUTOMÁTICOSELIC</v>
      </c>
      <c r="C17" s="11">
        <v>10</v>
      </c>
      <c r="D17" s="17" t="s">
        <v>28</v>
      </c>
      <c r="E17" s="33"/>
      <c r="F17" s="138" t="s">
        <v>75</v>
      </c>
      <c r="G17" s="33"/>
      <c r="H17" s="33"/>
      <c r="I17" s="19" t="s">
        <v>30</v>
      </c>
      <c r="J17" s="20" t="s">
        <v>163</v>
      </c>
      <c r="K17" s="20">
        <v>42212</v>
      </c>
      <c r="L17" s="20" t="s">
        <v>164</v>
      </c>
      <c r="M17" s="21">
        <v>2500.0000099999997</v>
      </c>
      <c r="N17" s="31">
        <v>2500</v>
      </c>
      <c r="O17" s="23"/>
      <c r="P17" s="32">
        <f t="shared" si="2"/>
        <v>9.9999997473787516E-6</v>
      </c>
      <c r="Q17" s="24" t="s">
        <v>73</v>
      </c>
      <c r="R17" s="25">
        <v>2.8000000000000001E-2</v>
      </c>
      <c r="S17" s="26">
        <v>24</v>
      </c>
      <c r="T17" s="26">
        <v>120</v>
      </c>
      <c r="U17" s="27">
        <v>2.6188099999999999</v>
      </c>
      <c r="V17" s="27">
        <v>482.54428999999999</v>
      </c>
      <c r="W17" s="27">
        <v>2171.4492999999998</v>
      </c>
      <c r="X17" s="28">
        <f t="shared" si="3"/>
        <v>2653.9935899999996</v>
      </c>
      <c r="Y17" s="29">
        <f t="shared" si="4"/>
        <v>2656.6123999999995</v>
      </c>
      <c r="Z17" s="12"/>
      <c r="AA17" s="30" t="s">
        <v>234</v>
      </c>
      <c r="AD17" s="3"/>
    </row>
    <row r="18" spans="1:30" s="30" customFormat="1" ht="18.75" customHeight="1" x14ac:dyDescent="0.25">
      <c r="A18" s="11" t="str">
        <f t="shared" si="0"/>
        <v>BNDES AUTOMÁTICOIBBA</v>
      </c>
      <c r="B18" s="11" t="str">
        <f t="shared" si="1"/>
        <v>BNDES AUTOMÁTICOURTJLP</v>
      </c>
      <c r="C18" s="11">
        <v>11</v>
      </c>
      <c r="D18" s="17" t="s">
        <v>28</v>
      </c>
      <c r="E18" s="33"/>
      <c r="F18" s="138" t="s">
        <v>76</v>
      </c>
      <c r="G18" s="33"/>
      <c r="H18" s="33"/>
      <c r="I18" s="19" t="s">
        <v>30</v>
      </c>
      <c r="J18" s="20" t="s">
        <v>163</v>
      </c>
      <c r="K18" s="20">
        <v>42212</v>
      </c>
      <c r="L18" s="20" t="s">
        <v>164</v>
      </c>
      <c r="M18" s="21">
        <v>6500</v>
      </c>
      <c r="N18" s="31">
        <v>6000</v>
      </c>
      <c r="O18" s="23">
        <v>-500</v>
      </c>
      <c r="P18" s="32">
        <f t="shared" si="2"/>
        <v>0</v>
      </c>
      <c r="Q18" s="24" t="s">
        <v>141</v>
      </c>
      <c r="R18" s="25" t="s">
        <v>166</v>
      </c>
      <c r="S18" s="26">
        <v>23</v>
      </c>
      <c r="T18" s="26">
        <v>120</v>
      </c>
      <c r="U18" s="27">
        <v>17.676659999999998</v>
      </c>
      <c r="V18" s="27">
        <v>771.76318000000003</v>
      </c>
      <c r="W18" s="27">
        <v>3472.9342900000001</v>
      </c>
      <c r="X18" s="28">
        <f t="shared" si="3"/>
        <v>4244.6974700000001</v>
      </c>
      <c r="Y18" s="29">
        <f t="shared" si="4"/>
        <v>4262.3741300000002</v>
      </c>
      <c r="Z18" s="12"/>
      <c r="AA18" s="30" t="s">
        <v>234</v>
      </c>
      <c r="AD18" s="3"/>
    </row>
    <row r="19" spans="1:30" s="30" customFormat="1" ht="18.75" customHeight="1" x14ac:dyDescent="0.25">
      <c r="A19" s="11" t="str">
        <f t="shared" si="0"/>
        <v>BNDES FINAMESANTANDER</v>
      </c>
      <c r="B19" s="11" t="str">
        <f t="shared" si="1"/>
        <v>BNDES FINAMETX FIXA</v>
      </c>
      <c r="C19" s="11">
        <v>12</v>
      </c>
      <c r="D19" s="17" t="s">
        <v>38</v>
      </c>
      <c r="E19" s="33"/>
      <c r="F19" s="138" t="s">
        <v>78</v>
      </c>
      <c r="G19" s="33"/>
      <c r="H19" s="33"/>
      <c r="I19" s="19" t="s">
        <v>64</v>
      </c>
      <c r="J19" s="20" t="s">
        <v>168</v>
      </c>
      <c r="K19" s="20">
        <v>42247</v>
      </c>
      <c r="L19" s="20" t="s">
        <v>169</v>
      </c>
      <c r="M19" s="21">
        <v>11.25</v>
      </c>
      <c r="N19" s="31">
        <v>11.25</v>
      </c>
      <c r="O19" s="23"/>
      <c r="P19" s="32">
        <f t="shared" si="2"/>
        <v>0</v>
      </c>
      <c r="Q19" s="24" t="s">
        <v>40</v>
      </c>
      <c r="R19" s="25">
        <v>3.5000000000000003E-2</v>
      </c>
      <c r="S19" s="26">
        <v>20</v>
      </c>
      <c r="T19" s="26">
        <v>60</v>
      </c>
      <c r="U19" s="27">
        <v>3.8300000000000001E-3</v>
      </c>
      <c r="V19" s="27">
        <v>2.5</v>
      </c>
      <c r="W19" s="27">
        <v>0</v>
      </c>
      <c r="X19" s="28">
        <f t="shared" si="3"/>
        <v>2.5</v>
      </c>
      <c r="Y19" s="29">
        <f t="shared" si="4"/>
        <v>2.5038299999999998</v>
      </c>
      <c r="Z19" s="12"/>
      <c r="AA19" s="30" t="s">
        <v>234</v>
      </c>
      <c r="AD19" s="3"/>
    </row>
    <row r="20" spans="1:30" s="30" customFormat="1" ht="18.75" customHeight="1" x14ac:dyDescent="0.25">
      <c r="A20" s="11" t="str">
        <f t="shared" si="0"/>
        <v>BNDES FINAMESANTANDER</v>
      </c>
      <c r="B20" s="11" t="str">
        <f t="shared" si="1"/>
        <v>BNDES FINAMETX FIXA</v>
      </c>
      <c r="C20" s="11">
        <v>13</v>
      </c>
      <c r="D20" s="17" t="s">
        <v>38</v>
      </c>
      <c r="E20" s="33"/>
      <c r="F20" s="138" t="s">
        <v>81</v>
      </c>
      <c r="G20" s="33"/>
      <c r="H20" s="33"/>
      <c r="I20" s="19" t="s">
        <v>64</v>
      </c>
      <c r="J20" s="20" t="s">
        <v>161</v>
      </c>
      <c r="K20" s="20">
        <v>42339</v>
      </c>
      <c r="L20" s="20" t="s">
        <v>171</v>
      </c>
      <c r="M20" s="21">
        <v>32.85</v>
      </c>
      <c r="N20" s="31">
        <v>32.85</v>
      </c>
      <c r="O20" s="23"/>
      <c r="P20" s="32">
        <f t="shared" si="2"/>
        <v>0</v>
      </c>
      <c r="Q20" s="24" t="s">
        <v>40</v>
      </c>
      <c r="R20" s="25">
        <v>3.5000000000000003E-2</v>
      </c>
      <c r="S20" s="26">
        <v>23</v>
      </c>
      <c r="T20" s="26">
        <v>66</v>
      </c>
      <c r="U20" s="27">
        <v>1.5359999999999999E-2</v>
      </c>
      <c r="V20" s="27">
        <v>10.0375</v>
      </c>
      <c r="W20" s="27">
        <v>0</v>
      </c>
      <c r="X20" s="28">
        <f t="shared" si="3"/>
        <v>10.0375</v>
      </c>
      <c r="Y20" s="29">
        <f t="shared" si="4"/>
        <v>10.052859999999999</v>
      </c>
      <c r="Z20" s="12"/>
      <c r="AA20" s="30" t="s">
        <v>234</v>
      </c>
      <c r="AD20" s="3"/>
    </row>
    <row r="21" spans="1:30" s="30" customFormat="1" ht="18.75" customHeight="1" x14ac:dyDescent="0.25">
      <c r="A21" s="11" t="str">
        <f t="shared" si="0"/>
        <v>BNDES FINAMESANTANDER</v>
      </c>
      <c r="B21" s="11" t="str">
        <f t="shared" si="1"/>
        <v>BNDES FINAMETX FIXA</v>
      </c>
      <c r="C21" s="11">
        <v>14</v>
      </c>
      <c r="D21" s="17" t="s">
        <v>38</v>
      </c>
      <c r="E21" s="33"/>
      <c r="F21" s="138" t="s">
        <v>83</v>
      </c>
      <c r="G21" s="33"/>
      <c r="H21" s="33"/>
      <c r="I21" s="19" t="s">
        <v>64</v>
      </c>
      <c r="J21" s="20" t="s">
        <v>173</v>
      </c>
      <c r="K21" s="20">
        <v>42365</v>
      </c>
      <c r="L21" s="20" t="s">
        <v>174</v>
      </c>
      <c r="M21" s="21">
        <v>319.5</v>
      </c>
      <c r="N21" s="31">
        <v>319.5</v>
      </c>
      <c r="O21" s="23"/>
      <c r="P21" s="32">
        <f t="shared" si="2"/>
        <v>0</v>
      </c>
      <c r="Q21" s="24" t="s">
        <v>40</v>
      </c>
      <c r="R21" s="25">
        <v>3.5000000000000003E-2</v>
      </c>
      <c r="S21" s="26">
        <v>22</v>
      </c>
      <c r="T21" s="26">
        <v>120</v>
      </c>
      <c r="U21" s="27">
        <v>0.36155999999999999</v>
      </c>
      <c r="V21" s="27">
        <v>39.9375</v>
      </c>
      <c r="W21" s="27">
        <v>196.35938000000002</v>
      </c>
      <c r="X21" s="28">
        <f t="shared" si="3"/>
        <v>236.29688000000002</v>
      </c>
      <c r="Y21" s="29">
        <f t="shared" si="4"/>
        <v>236.65844000000001</v>
      </c>
      <c r="Z21" s="12"/>
      <c r="AA21" s="30" t="s">
        <v>234</v>
      </c>
      <c r="AD21" s="3"/>
    </row>
    <row r="22" spans="1:30" s="30" customFormat="1" ht="18.75" customHeight="1" x14ac:dyDescent="0.25">
      <c r="A22" s="11" t="str">
        <f t="shared" si="0"/>
        <v>BNDES FINAMESANTANDER</v>
      </c>
      <c r="B22" s="11" t="str">
        <f t="shared" si="1"/>
        <v>BNDES FINAMETX FIXA</v>
      </c>
      <c r="C22" s="11">
        <v>15</v>
      </c>
      <c r="D22" s="17" t="s">
        <v>38</v>
      </c>
      <c r="E22" s="33"/>
      <c r="F22" s="138" t="s">
        <v>84</v>
      </c>
      <c r="G22" s="33"/>
      <c r="H22" s="33"/>
      <c r="I22" s="19" t="s">
        <v>64</v>
      </c>
      <c r="J22" s="20" t="s">
        <v>175</v>
      </c>
      <c r="K22" s="20">
        <v>42400</v>
      </c>
      <c r="L22" s="20" t="s">
        <v>176</v>
      </c>
      <c r="M22" s="21">
        <v>135.76316</v>
      </c>
      <c r="N22" s="31">
        <v>135.76316</v>
      </c>
      <c r="O22" s="23"/>
      <c r="P22" s="32">
        <f t="shared" si="2"/>
        <v>0</v>
      </c>
      <c r="Q22" s="24" t="s">
        <v>40</v>
      </c>
      <c r="R22" s="25">
        <v>3.5000000000000003E-2</v>
      </c>
      <c r="S22" s="26">
        <v>22</v>
      </c>
      <c r="T22" s="26">
        <v>61</v>
      </c>
      <c r="U22" s="27">
        <v>7.5019999999999989E-2</v>
      </c>
      <c r="V22" s="27">
        <v>45.254390000000001</v>
      </c>
      <c r="W22" s="27">
        <v>3.7711999999999999</v>
      </c>
      <c r="X22" s="28">
        <f t="shared" si="3"/>
        <v>49.025590000000001</v>
      </c>
      <c r="Y22" s="29">
        <f t="shared" si="4"/>
        <v>49.100610000000003</v>
      </c>
      <c r="Z22" s="12"/>
      <c r="AA22" s="30" t="s">
        <v>234</v>
      </c>
      <c r="AD22" s="3"/>
    </row>
    <row r="23" spans="1:30" s="30" customFormat="1" ht="18.75" customHeight="1" x14ac:dyDescent="0.25">
      <c r="A23" s="11" t="str">
        <f t="shared" si="0"/>
        <v>BNDES FINAMESANTANDER</v>
      </c>
      <c r="B23" s="11" t="str">
        <f t="shared" si="1"/>
        <v>BNDES FINAMETX FIXA</v>
      </c>
      <c r="C23" s="11">
        <v>16</v>
      </c>
      <c r="D23" s="17" t="s">
        <v>38</v>
      </c>
      <c r="E23" s="33"/>
      <c r="F23" s="138" t="s">
        <v>85</v>
      </c>
      <c r="G23" s="33"/>
      <c r="H23" s="33"/>
      <c r="I23" s="19" t="s">
        <v>64</v>
      </c>
      <c r="J23" s="20" t="s">
        <v>178</v>
      </c>
      <c r="K23" s="20">
        <v>42490</v>
      </c>
      <c r="L23" s="20" t="s">
        <v>179</v>
      </c>
      <c r="M23" s="21">
        <v>150.50839999999999</v>
      </c>
      <c r="N23" s="31">
        <v>150.50826000000001</v>
      </c>
      <c r="O23" s="23"/>
      <c r="P23" s="32">
        <f t="shared" si="2"/>
        <v>1.3999999998759449E-4</v>
      </c>
      <c r="Q23" s="24" t="s">
        <v>40</v>
      </c>
      <c r="R23" s="25">
        <v>0.06</v>
      </c>
      <c r="S23" s="26">
        <v>23</v>
      </c>
      <c r="T23" s="26">
        <v>61</v>
      </c>
      <c r="U23" s="27">
        <v>0.17108000000000001</v>
      </c>
      <c r="V23" s="27">
        <v>50.169419999999995</v>
      </c>
      <c r="W23" s="27">
        <v>16.723140000000001</v>
      </c>
      <c r="X23" s="28">
        <f t="shared" si="3"/>
        <v>66.892560000000003</v>
      </c>
      <c r="Y23" s="29">
        <f t="shared" si="4"/>
        <v>67.063640000000007</v>
      </c>
      <c r="Z23" s="12"/>
      <c r="AA23" s="30" t="s">
        <v>234</v>
      </c>
      <c r="AD23" s="3"/>
    </row>
    <row r="24" spans="1:30" s="30" customFormat="1" ht="18.75" customHeight="1" x14ac:dyDescent="0.25">
      <c r="A24" s="11" t="str">
        <f t="shared" si="0"/>
        <v>BNDES FINAMESANTANDER</v>
      </c>
      <c r="B24" s="11" t="str">
        <f t="shared" si="1"/>
        <v>BNDES FINAMETX FIXA</v>
      </c>
      <c r="C24" s="11">
        <v>17</v>
      </c>
      <c r="D24" s="17" t="s">
        <v>38</v>
      </c>
      <c r="E24" s="33"/>
      <c r="F24" s="138" t="s">
        <v>87</v>
      </c>
      <c r="G24" s="33"/>
      <c r="H24" s="33"/>
      <c r="I24" s="19" t="s">
        <v>64</v>
      </c>
      <c r="J24" s="20" t="s">
        <v>180</v>
      </c>
      <c r="K24" s="20">
        <v>42457</v>
      </c>
      <c r="L24" s="20" t="s">
        <v>181</v>
      </c>
      <c r="M24" s="21">
        <v>124.59819999999999</v>
      </c>
      <c r="N24" s="31">
        <v>124.59819999999999</v>
      </c>
      <c r="O24" s="23"/>
      <c r="P24" s="32">
        <f t="shared" si="2"/>
        <v>0</v>
      </c>
      <c r="Q24" s="24" t="s">
        <v>40</v>
      </c>
      <c r="R24" s="25">
        <v>0.06</v>
      </c>
      <c r="S24" s="26">
        <v>21</v>
      </c>
      <c r="T24" s="26">
        <v>120</v>
      </c>
      <c r="U24" s="27">
        <v>0.24564</v>
      </c>
      <c r="V24" s="27">
        <v>15.574770000000001</v>
      </c>
      <c r="W24" s="27">
        <v>80.469669999999994</v>
      </c>
      <c r="X24" s="28">
        <f t="shared" si="3"/>
        <v>96.044439999999994</v>
      </c>
      <c r="Y24" s="29">
        <f t="shared" si="4"/>
        <v>96.290079999999989</v>
      </c>
      <c r="Z24" s="12"/>
      <c r="AA24" s="30" t="s">
        <v>234</v>
      </c>
      <c r="AD24" s="3"/>
    </row>
    <row r="25" spans="1:30" s="30" customFormat="1" ht="18.75" customHeight="1" x14ac:dyDescent="0.25">
      <c r="A25" s="11" t="str">
        <f t="shared" si="0"/>
        <v>BNDES FINAMESANTANDER</v>
      </c>
      <c r="B25" s="11" t="str">
        <f t="shared" si="1"/>
        <v>BNDES FINAMETX FIXA</v>
      </c>
      <c r="C25" s="11">
        <v>18</v>
      </c>
      <c r="D25" s="17" t="s">
        <v>38</v>
      </c>
      <c r="E25" s="33"/>
      <c r="F25" s="138" t="s">
        <v>88</v>
      </c>
      <c r="G25" s="33"/>
      <c r="H25" s="33"/>
      <c r="I25" s="19" t="s">
        <v>64</v>
      </c>
      <c r="J25" s="20" t="s">
        <v>182</v>
      </c>
      <c r="K25" s="20">
        <v>42520</v>
      </c>
      <c r="L25" s="20" t="s">
        <v>183</v>
      </c>
      <c r="M25" s="21">
        <v>133.84979999999999</v>
      </c>
      <c r="N25" s="31">
        <v>66.943799999999996</v>
      </c>
      <c r="O25" s="23"/>
      <c r="P25" s="32">
        <f t="shared" si="2"/>
        <v>66.905999999999992</v>
      </c>
      <c r="Q25" s="24" t="s">
        <v>40</v>
      </c>
      <c r="R25" s="25">
        <v>0.06</v>
      </c>
      <c r="S25" s="26">
        <v>25</v>
      </c>
      <c r="T25" s="26">
        <v>61</v>
      </c>
      <c r="U25" s="27">
        <v>8.0849999999999991E-2</v>
      </c>
      <c r="V25" s="27">
        <v>22.314599999999999</v>
      </c>
      <c r="W25" s="27">
        <v>9.2977500000000006</v>
      </c>
      <c r="X25" s="28">
        <f t="shared" si="3"/>
        <v>31.612349999999999</v>
      </c>
      <c r="Y25" s="29">
        <f t="shared" si="4"/>
        <v>31.693200000000001</v>
      </c>
      <c r="Z25" s="12"/>
      <c r="AA25" s="30" t="s">
        <v>234</v>
      </c>
      <c r="AD25" s="3"/>
    </row>
    <row r="26" spans="1:30" s="30" customFormat="1" ht="18.75" customHeight="1" x14ac:dyDescent="0.25">
      <c r="A26" s="11" t="str">
        <f t="shared" si="0"/>
        <v>BNDES FINAMESANTANDER</v>
      </c>
      <c r="B26" s="11" t="str">
        <f t="shared" si="1"/>
        <v>BNDES FINAMETX FIXA</v>
      </c>
      <c r="C26" s="11">
        <v>19</v>
      </c>
      <c r="D26" s="17" t="s">
        <v>38</v>
      </c>
      <c r="E26" s="33"/>
      <c r="F26" s="138" t="s">
        <v>121</v>
      </c>
      <c r="G26" s="33"/>
      <c r="H26" s="33"/>
      <c r="I26" s="19" t="s">
        <v>64</v>
      </c>
      <c r="J26" s="20" t="s">
        <v>185</v>
      </c>
      <c r="K26" s="20">
        <v>42704</v>
      </c>
      <c r="L26" s="20" t="s">
        <v>186</v>
      </c>
      <c r="M26" s="21">
        <v>169.99989000000002</v>
      </c>
      <c r="N26" s="31">
        <v>169.99989000000002</v>
      </c>
      <c r="O26" s="23"/>
      <c r="P26" s="32">
        <f t="shared" si="2"/>
        <v>0</v>
      </c>
      <c r="Q26" s="24" t="s">
        <v>40</v>
      </c>
      <c r="R26" s="25">
        <v>0.04</v>
      </c>
      <c r="S26" s="26">
        <v>22</v>
      </c>
      <c r="T26" s="26">
        <v>60</v>
      </c>
      <c r="U26" s="27">
        <v>0.18688999999999997</v>
      </c>
      <c r="V26" s="27">
        <v>56.666629999999998</v>
      </c>
      <c r="W26" s="27">
        <v>51.944410000000005</v>
      </c>
      <c r="X26" s="28">
        <f t="shared" si="3"/>
        <v>108.61104</v>
      </c>
      <c r="Y26" s="29">
        <f t="shared" si="4"/>
        <v>108.79793000000001</v>
      </c>
      <c r="Z26" s="12"/>
      <c r="AA26" s="30" t="s">
        <v>234</v>
      </c>
      <c r="AD26" s="3"/>
    </row>
    <row r="27" spans="1:30" s="30" customFormat="1" ht="18.75" customHeight="1" x14ac:dyDescent="0.25">
      <c r="A27" s="11" t="str">
        <f t="shared" si="0"/>
        <v>BNDES FINAMESANTANDER</v>
      </c>
      <c r="B27" s="11" t="str">
        <f t="shared" si="1"/>
        <v>BNDES FINAMETX FIXA</v>
      </c>
      <c r="C27" s="11">
        <v>20</v>
      </c>
      <c r="D27" s="17" t="s">
        <v>38</v>
      </c>
      <c r="E27" s="33"/>
      <c r="F27" s="138" t="s">
        <v>90</v>
      </c>
      <c r="G27" s="33"/>
      <c r="H27" s="33"/>
      <c r="I27" s="19" t="s">
        <v>64</v>
      </c>
      <c r="J27" s="20" t="s">
        <v>187</v>
      </c>
      <c r="K27" s="20">
        <v>42673</v>
      </c>
      <c r="L27" s="20" t="s">
        <v>188</v>
      </c>
      <c r="M27" s="21">
        <v>185.56839000000002</v>
      </c>
      <c r="N27" s="31">
        <v>185.56820000000002</v>
      </c>
      <c r="O27" s="23"/>
      <c r="P27" s="32">
        <f t="shared" si="2"/>
        <v>1.9000000000346517E-4</v>
      </c>
      <c r="Q27" s="24" t="s">
        <v>40</v>
      </c>
      <c r="R27" s="25">
        <v>0.06</v>
      </c>
      <c r="S27" s="26">
        <v>25</v>
      </c>
      <c r="T27" s="26">
        <v>61</v>
      </c>
      <c r="U27" s="27">
        <v>0.29002999999999995</v>
      </c>
      <c r="V27" s="27">
        <v>61.856070000000003</v>
      </c>
      <c r="W27" s="27">
        <v>51.546720000000001</v>
      </c>
      <c r="X27" s="28">
        <f t="shared" si="3"/>
        <v>113.40279000000001</v>
      </c>
      <c r="Y27" s="29">
        <f t="shared" si="4"/>
        <v>113.69282000000001</v>
      </c>
      <c r="Z27" s="12"/>
      <c r="AA27" s="30" t="s">
        <v>234</v>
      </c>
      <c r="AD27" s="3"/>
    </row>
    <row r="28" spans="1:30" s="30" customFormat="1" ht="18.75" customHeight="1" x14ac:dyDescent="0.25">
      <c r="A28" s="11" t="str">
        <f t="shared" si="0"/>
        <v>BNDES AUTOMÁTICOIBBA</v>
      </c>
      <c r="B28" s="11" t="str">
        <f t="shared" si="1"/>
        <v>BNDES AUTOMÁTICOSELIC</v>
      </c>
      <c r="C28" s="11">
        <v>21</v>
      </c>
      <c r="D28" s="17" t="s">
        <v>28</v>
      </c>
      <c r="E28" s="33"/>
      <c r="F28" s="138" t="s">
        <v>91</v>
      </c>
      <c r="G28" s="33"/>
      <c r="H28" s="33"/>
      <c r="I28" s="19" t="s">
        <v>30</v>
      </c>
      <c r="J28" s="20" t="s">
        <v>189</v>
      </c>
      <c r="K28" s="20">
        <v>42670</v>
      </c>
      <c r="L28" s="20" t="s">
        <v>190</v>
      </c>
      <c r="M28" s="21">
        <v>2139.1140099999998</v>
      </c>
      <c r="N28" s="31">
        <v>1963.54457</v>
      </c>
      <c r="O28" s="23"/>
      <c r="P28" s="32">
        <f t="shared" si="2"/>
        <v>175.56943999999976</v>
      </c>
      <c r="Q28" s="24" t="s">
        <v>73</v>
      </c>
      <c r="R28" s="25">
        <v>2.75E-2</v>
      </c>
      <c r="S28" s="26">
        <v>22</v>
      </c>
      <c r="T28" s="26">
        <v>120</v>
      </c>
      <c r="U28" s="27">
        <v>2.1339099999999998</v>
      </c>
      <c r="V28" s="27">
        <v>326.13146999999998</v>
      </c>
      <c r="W28" s="27">
        <v>1875.25595</v>
      </c>
      <c r="X28" s="28">
        <f t="shared" si="3"/>
        <v>2201.38742</v>
      </c>
      <c r="Y28" s="29">
        <f t="shared" si="4"/>
        <v>2203.52133</v>
      </c>
      <c r="Z28" s="12"/>
      <c r="AA28" s="30" t="s">
        <v>234</v>
      </c>
      <c r="AD28" s="3"/>
    </row>
    <row r="29" spans="1:30" s="30" customFormat="1" ht="18.75" customHeight="1" x14ac:dyDescent="0.25">
      <c r="A29" s="11" t="str">
        <f t="shared" si="0"/>
        <v>BNDES AUTOMÁTICOIBBA</v>
      </c>
      <c r="B29" s="11" t="str">
        <f t="shared" si="1"/>
        <v>BNDES AUTOMÁTICOSELIC</v>
      </c>
      <c r="C29" s="11">
        <v>22</v>
      </c>
      <c r="D29" s="17" t="s">
        <v>28</v>
      </c>
      <c r="E29" s="33"/>
      <c r="F29" s="138" t="s">
        <v>93</v>
      </c>
      <c r="G29" s="33"/>
      <c r="H29" s="33"/>
      <c r="I29" s="19" t="s">
        <v>30</v>
      </c>
      <c r="J29" s="20" t="s">
        <v>189</v>
      </c>
      <c r="K29" s="20">
        <v>42670</v>
      </c>
      <c r="L29" s="20" t="s">
        <v>190</v>
      </c>
      <c r="M29" s="21">
        <v>3565.1900099999998</v>
      </c>
      <c r="N29" s="31">
        <v>3272.5740900000001</v>
      </c>
      <c r="O29" s="23"/>
      <c r="P29" s="32">
        <f t="shared" si="2"/>
        <v>292.61591999999973</v>
      </c>
      <c r="Q29" s="24" t="s">
        <v>73</v>
      </c>
      <c r="R29" s="25">
        <v>2.75E-2</v>
      </c>
      <c r="S29" s="26">
        <v>22</v>
      </c>
      <c r="T29" s="26">
        <v>120</v>
      </c>
      <c r="U29" s="27">
        <v>3.55654</v>
      </c>
      <c r="V29" s="27">
        <v>543.55431999999996</v>
      </c>
      <c r="W29" s="27">
        <v>3125.4373300000002</v>
      </c>
      <c r="X29" s="28">
        <f t="shared" si="3"/>
        <v>3668.9916499999999</v>
      </c>
      <c r="Y29" s="29">
        <f t="shared" si="4"/>
        <v>3672.54819</v>
      </c>
      <c r="Z29" s="12"/>
      <c r="AA29" s="30" t="s">
        <v>234</v>
      </c>
      <c r="AD29" s="3"/>
    </row>
    <row r="30" spans="1:30" s="30" customFormat="1" ht="18.75" customHeight="1" x14ac:dyDescent="0.25">
      <c r="A30" s="11" t="str">
        <f t="shared" si="0"/>
        <v>BNDES AUTOMÁTICOIBBA</v>
      </c>
      <c r="B30" s="11" t="str">
        <f t="shared" si="1"/>
        <v>BNDES AUTOMÁTICOURTJLP</v>
      </c>
      <c r="C30" s="11">
        <v>23</v>
      </c>
      <c r="D30" s="17" t="s">
        <v>28</v>
      </c>
      <c r="E30" s="33"/>
      <c r="F30" s="138" t="s">
        <v>94</v>
      </c>
      <c r="G30" s="33"/>
      <c r="H30" s="33"/>
      <c r="I30" s="19" t="s">
        <v>30</v>
      </c>
      <c r="J30" s="20" t="s">
        <v>189</v>
      </c>
      <c r="K30" s="20">
        <v>42670</v>
      </c>
      <c r="L30" s="20" t="s">
        <v>190</v>
      </c>
      <c r="M30" s="21">
        <v>8556.4560099999999</v>
      </c>
      <c r="N30" s="31">
        <v>7854.1777899999997</v>
      </c>
      <c r="O30" s="23"/>
      <c r="P30" s="32">
        <f t="shared" si="2"/>
        <v>702.27822000000015</v>
      </c>
      <c r="Q30" s="24" t="s">
        <v>141</v>
      </c>
      <c r="R30" s="25" t="s">
        <v>191</v>
      </c>
      <c r="S30" s="26">
        <v>24</v>
      </c>
      <c r="T30" s="26">
        <v>120</v>
      </c>
      <c r="U30" s="27">
        <v>28.197220000000002</v>
      </c>
      <c r="V30" s="27">
        <v>1008.2035999999999</v>
      </c>
      <c r="W30" s="27">
        <v>5797.1706799999993</v>
      </c>
      <c r="X30" s="28">
        <f t="shared" si="3"/>
        <v>6805.3742799999991</v>
      </c>
      <c r="Y30" s="29">
        <f t="shared" si="4"/>
        <v>6833.5714999999991</v>
      </c>
      <c r="Z30" s="12"/>
      <c r="AA30" s="30" t="s">
        <v>234</v>
      </c>
      <c r="AD30" s="3"/>
    </row>
    <row r="31" spans="1:30" s="30" customFormat="1" ht="18.75" customHeight="1" x14ac:dyDescent="0.25">
      <c r="A31" s="11" t="str">
        <f t="shared" si="0"/>
        <v>MAPA 4IBBA</v>
      </c>
      <c r="B31" s="11" t="str">
        <f t="shared" si="1"/>
        <v>MAPA 4CDI</v>
      </c>
      <c r="C31" s="11">
        <v>24</v>
      </c>
      <c r="D31" s="17" t="s">
        <v>239</v>
      </c>
      <c r="E31" s="33"/>
      <c r="F31" s="138" t="s">
        <v>100</v>
      </c>
      <c r="G31" s="33"/>
      <c r="H31" s="33"/>
      <c r="I31" s="19" t="s">
        <v>30</v>
      </c>
      <c r="J31" s="20" t="s">
        <v>192</v>
      </c>
      <c r="K31" s="20">
        <v>42658</v>
      </c>
      <c r="L31" s="20" t="s">
        <v>193</v>
      </c>
      <c r="M31" s="21">
        <v>12000</v>
      </c>
      <c r="N31" s="31">
        <v>12000</v>
      </c>
      <c r="O31" s="23"/>
      <c r="P31" s="32">
        <f t="shared" si="2"/>
        <v>0</v>
      </c>
      <c r="Q31" s="24" t="s">
        <v>108</v>
      </c>
      <c r="R31" s="25" t="s">
        <v>194</v>
      </c>
      <c r="S31" s="26">
        <v>23</v>
      </c>
      <c r="T31" s="26">
        <v>120</v>
      </c>
      <c r="U31" s="27">
        <v>45.633529999999993</v>
      </c>
      <c r="V31" s="27">
        <v>1387.2125300000002</v>
      </c>
      <c r="W31" s="27">
        <v>8950.9687800000029</v>
      </c>
      <c r="X31" s="28">
        <f t="shared" si="3"/>
        <v>10338.181310000004</v>
      </c>
      <c r="Y31" s="29">
        <f t="shared" si="4"/>
        <v>10383.814840000003</v>
      </c>
      <c r="Z31" s="12"/>
      <c r="AA31" s="30" t="s">
        <v>234</v>
      </c>
      <c r="AD31" s="3"/>
    </row>
    <row r="32" spans="1:30" s="30" customFormat="1" ht="18.75" customHeight="1" x14ac:dyDescent="0.25">
      <c r="A32" s="11" t="str">
        <f t="shared" si="0"/>
        <v>BNDES FINAMESANTANDER</v>
      </c>
      <c r="B32" s="11" t="str">
        <f t="shared" si="1"/>
        <v>BNDES FINAMETX FIXA</v>
      </c>
      <c r="C32" s="11">
        <v>25</v>
      </c>
      <c r="D32" s="17" t="s">
        <v>38</v>
      </c>
      <c r="E32" s="33"/>
      <c r="F32" s="138" t="s">
        <v>124</v>
      </c>
      <c r="G32" s="33"/>
      <c r="H32" s="33"/>
      <c r="I32" s="19" t="s">
        <v>64</v>
      </c>
      <c r="J32" s="20" t="s">
        <v>187</v>
      </c>
      <c r="K32" s="20">
        <v>42673</v>
      </c>
      <c r="L32" s="20" t="s">
        <v>188</v>
      </c>
      <c r="M32" s="21">
        <v>141.96299999999999</v>
      </c>
      <c r="N32" s="31">
        <v>141.96299999999999</v>
      </c>
      <c r="O32" s="23"/>
      <c r="P32" s="32">
        <f t="shared" si="2"/>
        <v>0</v>
      </c>
      <c r="Q32" s="24" t="s">
        <v>40</v>
      </c>
      <c r="R32" s="25">
        <v>0.06</v>
      </c>
      <c r="S32" s="26">
        <v>21</v>
      </c>
      <c r="T32" s="26">
        <v>61</v>
      </c>
      <c r="U32" s="27">
        <v>0.22187999999999999</v>
      </c>
      <c r="V32" s="27">
        <v>47.320999999999998</v>
      </c>
      <c r="W32" s="27">
        <v>39.434170000000002</v>
      </c>
      <c r="X32" s="28">
        <f t="shared" si="3"/>
        <v>86.755169999999993</v>
      </c>
      <c r="Y32" s="29">
        <f t="shared" si="4"/>
        <v>86.977049999999991</v>
      </c>
      <c r="Z32" s="12"/>
      <c r="AA32" s="30" t="s">
        <v>234</v>
      </c>
      <c r="AD32" s="3"/>
    </row>
    <row r="33" spans="1:30" s="30" customFormat="1" ht="18.75" customHeight="1" x14ac:dyDescent="0.25">
      <c r="A33" s="11" t="str">
        <f t="shared" si="0"/>
        <v>BNDES FINAMESANTANDER</v>
      </c>
      <c r="B33" s="11" t="str">
        <f t="shared" si="1"/>
        <v>BNDES FINAMETX FIXA</v>
      </c>
      <c r="C33" s="11">
        <v>26</v>
      </c>
      <c r="D33" s="17" t="s">
        <v>38</v>
      </c>
      <c r="E33" s="33"/>
      <c r="F33" s="138" t="s">
        <v>97</v>
      </c>
      <c r="G33" s="33"/>
      <c r="H33" s="33"/>
      <c r="I33" s="19" t="s">
        <v>64</v>
      </c>
      <c r="J33" s="20" t="s">
        <v>195</v>
      </c>
      <c r="K33" s="20">
        <v>42734</v>
      </c>
      <c r="L33" s="20" t="s">
        <v>196</v>
      </c>
      <c r="M33" s="21">
        <v>19.639680000000002</v>
      </c>
      <c r="N33" s="31">
        <v>19.639680000000002</v>
      </c>
      <c r="O33" s="23"/>
      <c r="P33" s="32">
        <f t="shared" si="2"/>
        <v>0</v>
      </c>
      <c r="Q33" s="24" t="s">
        <v>40</v>
      </c>
      <c r="R33" s="25">
        <v>0.04</v>
      </c>
      <c r="S33" s="26">
        <v>25</v>
      </c>
      <c r="T33" s="26">
        <v>61</v>
      </c>
      <c r="U33" s="27">
        <v>2.2530000000000001E-2</v>
      </c>
      <c r="V33" s="27">
        <v>6.5465600000000004</v>
      </c>
      <c r="W33" s="27">
        <v>6.5465600000000004</v>
      </c>
      <c r="X33" s="28">
        <f t="shared" si="3"/>
        <v>13.093120000000001</v>
      </c>
      <c r="Y33" s="29">
        <f t="shared" si="4"/>
        <v>13.11565</v>
      </c>
      <c r="Z33" s="12"/>
      <c r="AA33" s="30" t="s">
        <v>234</v>
      </c>
      <c r="AD33" s="3"/>
    </row>
    <row r="34" spans="1:30" s="30" customFormat="1" ht="18.75" customHeight="1" x14ac:dyDescent="0.25">
      <c r="A34" s="11" t="str">
        <f t="shared" si="0"/>
        <v>BNDES FINAMESANTANDER</v>
      </c>
      <c r="B34" s="11" t="str">
        <f t="shared" si="1"/>
        <v>BNDES FINAMETX FIXA</v>
      </c>
      <c r="C34" s="11">
        <v>27</v>
      </c>
      <c r="D34" s="17" t="s">
        <v>38</v>
      </c>
      <c r="E34" s="33"/>
      <c r="F34" s="138" t="s">
        <v>98</v>
      </c>
      <c r="G34" s="33"/>
      <c r="H34" s="33"/>
      <c r="I34" s="19" t="s">
        <v>64</v>
      </c>
      <c r="J34" s="20" t="s">
        <v>195</v>
      </c>
      <c r="K34" s="20">
        <v>42734</v>
      </c>
      <c r="L34" s="20" t="s">
        <v>196</v>
      </c>
      <c r="M34" s="21">
        <v>83.632499999999993</v>
      </c>
      <c r="N34" s="31">
        <v>83.632499999999993</v>
      </c>
      <c r="O34" s="23"/>
      <c r="P34" s="32">
        <f t="shared" si="2"/>
        <v>0</v>
      </c>
      <c r="Q34" s="24" t="s">
        <v>40</v>
      </c>
      <c r="R34" s="25">
        <v>0.06</v>
      </c>
      <c r="S34" s="26">
        <v>25</v>
      </c>
      <c r="T34" s="26">
        <v>61</v>
      </c>
      <c r="U34" s="27">
        <v>0.14258999999999999</v>
      </c>
      <c r="V34" s="27">
        <v>27.877500000000001</v>
      </c>
      <c r="W34" s="27">
        <v>27.877500000000001</v>
      </c>
      <c r="X34" s="28">
        <f t="shared" si="3"/>
        <v>55.755000000000003</v>
      </c>
      <c r="Y34" s="29">
        <f t="shared" si="4"/>
        <v>55.897590000000001</v>
      </c>
      <c r="Z34" s="12"/>
      <c r="AA34" s="30" t="s">
        <v>234</v>
      </c>
      <c r="AD34" s="3"/>
    </row>
    <row r="35" spans="1:30" s="30" customFormat="1" ht="18.75" customHeight="1" x14ac:dyDescent="0.25">
      <c r="A35" s="11" t="str">
        <f t="shared" si="0"/>
        <v>BNDES FINAMESANTANDER</v>
      </c>
      <c r="B35" s="11" t="str">
        <f t="shared" si="1"/>
        <v>BNDES FINAMETX FIXA</v>
      </c>
      <c r="C35" s="11">
        <v>28</v>
      </c>
      <c r="D35" s="17" t="s">
        <v>38</v>
      </c>
      <c r="E35" s="33"/>
      <c r="F35" s="138" t="s">
        <v>125</v>
      </c>
      <c r="G35" s="33"/>
      <c r="H35" s="33"/>
      <c r="I35" s="19" t="s">
        <v>64</v>
      </c>
      <c r="J35" s="20" t="s">
        <v>197</v>
      </c>
      <c r="K35" s="20">
        <v>42765</v>
      </c>
      <c r="L35" s="20" t="s">
        <v>198</v>
      </c>
      <c r="M35" s="21">
        <v>67.152059999999992</v>
      </c>
      <c r="N35" s="31">
        <v>67.152059999999992</v>
      </c>
      <c r="O35" s="23"/>
      <c r="P35" s="32">
        <f t="shared" si="2"/>
        <v>0</v>
      </c>
      <c r="Q35" s="24" t="s">
        <v>40</v>
      </c>
      <c r="R35" s="25">
        <v>0.06</v>
      </c>
      <c r="S35" s="26">
        <v>25</v>
      </c>
      <c r="T35" s="26">
        <v>61</v>
      </c>
      <c r="U35" s="27">
        <v>0.11927</v>
      </c>
      <c r="V35" s="27">
        <v>22.38402</v>
      </c>
      <c r="W35" s="27">
        <v>24.249359999999999</v>
      </c>
      <c r="X35" s="28">
        <f t="shared" si="3"/>
        <v>46.633380000000002</v>
      </c>
      <c r="Y35" s="29">
        <f t="shared" si="4"/>
        <v>46.752650000000003</v>
      </c>
      <c r="Z35" s="12"/>
      <c r="AA35" s="30" t="s">
        <v>234</v>
      </c>
      <c r="AD35" s="3"/>
    </row>
    <row r="36" spans="1:30" s="30" customFormat="1" ht="18.75" customHeight="1" x14ac:dyDescent="0.25">
      <c r="A36" s="11" t="str">
        <f t="shared" si="0"/>
        <v>BNDES FINAMESANTANDER</v>
      </c>
      <c r="B36" s="11" t="str">
        <f t="shared" si="1"/>
        <v>BNDES FINAMETX FIXA</v>
      </c>
      <c r="C36" s="11">
        <v>29</v>
      </c>
      <c r="D36" s="17" t="s">
        <v>38</v>
      </c>
      <c r="E36" s="33"/>
      <c r="F36" s="138" t="s">
        <v>126</v>
      </c>
      <c r="G36" s="33"/>
      <c r="H36" s="33"/>
      <c r="I36" s="19" t="s">
        <v>64</v>
      </c>
      <c r="J36" s="20" t="s">
        <v>197</v>
      </c>
      <c r="K36" s="20">
        <v>42765</v>
      </c>
      <c r="L36" s="20" t="s">
        <v>198</v>
      </c>
      <c r="M36" s="21">
        <v>288.18054999999998</v>
      </c>
      <c r="N36" s="31">
        <v>288.18021999999996</v>
      </c>
      <c r="O36" s="23"/>
      <c r="P36" s="32">
        <f t="shared" si="2"/>
        <v>3.3000000001948138E-4</v>
      </c>
      <c r="Q36" s="24" t="s">
        <v>40</v>
      </c>
      <c r="R36" s="25">
        <v>0.06</v>
      </c>
      <c r="S36" s="26">
        <v>25</v>
      </c>
      <c r="T36" s="26">
        <v>61</v>
      </c>
      <c r="U36" s="27">
        <v>0.51181999999999994</v>
      </c>
      <c r="V36" s="27">
        <v>96.06007000000001</v>
      </c>
      <c r="W36" s="27">
        <v>104.06507999999999</v>
      </c>
      <c r="X36" s="28">
        <f t="shared" si="3"/>
        <v>200.12515000000002</v>
      </c>
      <c r="Y36" s="29">
        <f t="shared" si="4"/>
        <v>200.63697000000002</v>
      </c>
      <c r="Z36" s="12"/>
      <c r="AA36" s="30" t="s">
        <v>234</v>
      </c>
      <c r="AD36" s="3"/>
    </row>
    <row r="37" spans="1:30" s="30" customFormat="1" ht="18.75" customHeight="1" x14ac:dyDescent="0.25">
      <c r="A37" s="11" t="str">
        <f t="shared" si="0"/>
        <v>BNDES FINAMESANTANDER</v>
      </c>
      <c r="B37" s="11" t="str">
        <f t="shared" si="1"/>
        <v>BNDES FINAMEURTJLP</v>
      </c>
      <c r="C37" s="11">
        <v>30</v>
      </c>
      <c r="D37" s="17" t="s">
        <v>38</v>
      </c>
      <c r="E37" s="33"/>
      <c r="F37" s="138" t="s">
        <v>199</v>
      </c>
      <c r="G37" s="33"/>
      <c r="H37" s="33"/>
      <c r="I37" s="19" t="s">
        <v>64</v>
      </c>
      <c r="J37" s="20" t="s">
        <v>200</v>
      </c>
      <c r="K37" s="20">
        <v>42796</v>
      </c>
      <c r="L37" s="20" t="s">
        <v>201</v>
      </c>
      <c r="M37" s="21">
        <v>1318.94</v>
      </c>
      <c r="N37" s="31">
        <v>1318.93031</v>
      </c>
      <c r="O37" s="23"/>
      <c r="P37" s="32">
        <f t="shared" si="2"/>
        <v>9.6900000000914588E-3</v>
      </c>
      <c r="Q37" s="24" t="s">
        <v>141</v>
      </c>
      <c r="R37" s="25" t="s">
        <v>202</v>
      </c>
      <c r="S37" s="26">
        <v>25</v>
      </c>
      <c r="T37" s="26">
        <v>61</v>
      </c>
      <c r="U37" s="27">
        <v>3.7205700000000004</v>
      </c>
      <c r="V37" s="27">
        <v>452.30590999999998</v>
      </c>
      <c r="W37" s="27">
        <v>527.69021999999995</v>
      </c>
      <c r="X37" s="28">
        <f t="shared" si="3"/>
        <v>979.99612999999999</v>
      </c>
      <c r="Y37" s="29">
        <f t="shared" si="4"/>
        <v>983.71669999999995</v>
      </c>
      <c r="Z37" s="12"/>
      <c r="AA37" s="30" t="s">
        <v>234</v>
      </c>
      <c r="AD37" s="3"/>
    </row>
    <row r="38" spans="1:30" s="30" customFormat="1" ht="18.75" customHeight="1" x14ac:dyDescent="0.25">
      <c r="A38" s="11" t="str">
        <f t="shared" si="0"/>
        <v>BNDES FINAMESANTANDER</v>
      </c>
      <c r="B38" s="11" t="str">
        <f t="shared" si="1"/>
        <v>BNDES FINAMEURTJLP</v>
      </c>
      <c r="C38" s="11">
        <v>31</v>
      </c>
      <c r="D38" s="17" t="s">
        <v>38</v>
      </c>
      <c r="E38" s="33"/>
      <c r="F38" s="138" t="s">
        <v>203</v>
      </c>
      <c r="G38" s="33"/>
      <c r="H38" s="33"/>
      <c r="I38" s="19" t="s">
        <v>64</v>
      </c>
      <c r="J38" s="20" t="s">
        <v>200</v>
      </c>
      <c r="K38" s="20">
        <v>42796</v>
      </c>
      <c r="L38" s="20" t="s">
        <v>201</v>
      </c>
      <c r="M38" s="21">
        <v>376.84001000000001</v>
      </c>
      <c r="N38" s="31">
        <v>376.83661000000001</v>
      </c>
      <c r="O38" s="23"/>
      <c r="P38" s="32">
        <f t="shared" si="2"/>
        <v>3.3999999999991815E-3</v>
      </c>
      <c r="Q38" s="24" t="s">
        <v>141</v>
      </c>
      <c r="R38" s="25" t="s">
        <v>204</v>
      </c>
      <c r="S38" s="26">
        <v>25</v>
      </c>
      <c r="T38" s="26">
        <v>61</v>
      </c>
      <c r="U38" s="27">
        <v>1.35799</v>
      </c>
      <c r="V38" s="27">
        <v>129.22967</v>
      </c>
      <c r="W38" s="27">
        <v>150.76795000000001</v>
      </c>
      <c r="X38" s="28">
        <f t="shared" si="3"/>
        <v>279.99761999999998</v>
      </c>
      <c r="Y38" s="29">
        <f t="shared" si="4"/>
        <v>281.35560999999996</v>
      </c>
      <c r="Z38" s="12"/>
      <c r="AA38" s="30" t="s">
        <v>234</v>
      </c>
      <c r="AD38" s="3"/>
    </row>
    <row r="39" spans="1:30" s="30" customFormat="1" ht="18.75" customHeight="1" x14ac:dyDescent="0.25">
      <c r="A39" s="11" t="str">
        <f t="shared" si="0"/>
        <v>BNDES FINAMESANTANDER</v>
      </c>
      <c r="B39" s="11" t="str">
        <f t="shared" si="1"/>
        <v>BNDES FINAMETX FIXA</v>
      </c>
      <c r="C39" s="11">
        <v>32</v>
      </c>
      <c r="D39" s="17" t="s">
        <v>38</v>
      </c>
      <c r="E39" s="33"/>
      <c r="F39" s="138" t="s">
        <v>130</v>
      </c>
      <c r="G39" s="33"/>
      <c r="H39" s="33"/>
      <c r="I39" s="19" t="s">
        <v>64</v>
      </c>
      <c r="J39" s="20" t="s">
        <v>205</v>
      </c>
      <c r="K39" s="20">
        <v>42917</v>
      </c>
      <c r="L39" s="20" t="s">
        <v>206</v>
      </c>
      <c r="M39" s="21">
        <v>80</v>
      </c>
      <c r="N39" s="31">
        <v>80</v>
      </c>
      <c r="O39" s="23"/>
      <c r="P39" s="32">
        <f t="shared" si="2"/>
        <v>0</v>
      </c>
      <c r="Q39" s="24" t="s">
        <v>40</v>
      </c>
      <c r="R39" s="25">
        <v>9.5000000000000001E-2</v>
      </c>
      <c r="S39" s="26">
        <v>25</v>
      </c>
      <c r="T39" s="26">
        <v>61</v>
      </c>
      <c r="U39" s="27">
        <v>0.26574999999999999</v>
      </c>
      <c r="V39" s="27">
        <v>26.66667</v>
      </c>
      <c r="W39" s="27">
        <v>40</v>
      </c>
      <c r="X39" s="28">
        <f t="shared" si="3"/>
        <v>66.666669999999996</v>
      </c>
      <c r="Y39" s="29">
        <f t="shared" si="4"/>
        <v>66.932419999999993</v>
      </c>
      <c r="Z39" s="12"/>
      <c r="AA39" s="30" t="s">
        <v>234</v>
      </c>
      <c r="AD39" s="3"/>
    </row>
    <row r="40" spans="1:30" s="30" customFormat="1" ht="18.75" customHeight="1" x14ac:dyDescent="0.25">
      <c r="A40" s="11" t="str">
        <f t="shared" si="0"/>
        <v>BNDES FINAMESANTANDER</v>
      </c>
      <c r="B40" s="11" t="str">
        <f t="shared" si="1"/>
        <v>BNDES FINAMETX FIXA</v>
      </c>
      <c r="C40" s="11">
        <v>33</v>
      </c>
      <c r="D40" s="17" t="s">
        <v>38</v>
      </c>
      <c r="E40" s="33"/>
      <c r="F40" s="138" t="s">
        <v>132</v>
      </c>
      <c r="G40" s="33"/>
      <c r="H40" s="33"/>
      <c r="I40" s="19" t="s">
        <v>64</v>
      </c>
      <c r="J40" s="20" t="s">
        <v>207</v>
      </c>
      <c r="K40" s="20">
        <v>42917</v>
      </c>
      <c r="L40" s="20" t="s">
        <v>206</v>
      </c>
      <c r="M40" s="21">
        <v>135.44999999999999</v>
      </c>
      <c r="N40" s="31">
        <v>135.44999999999999</v>
      </c>
      <c r="O40" s="23"/>
      <c r="P40" s="32">
        <f t="shared" si="2"/>
        <v>0</v>
      </c>
      <c r="Q40" s="24" t="s">
        <v>40</v>
      </c>
      <c r="R40" s="25">
        <v>9.5000000000000001E-2</v>
      </c>
      <c r="S40" s="26">
        <v>25</v>
      </c>
      <c r="T40" s="26">
        <v>61</v>
      </c>
      <c r="U40" s="27">
        <v>0.44994000000000001</v>
      </c>
      <c r="V40" s="27">
        <v>45.15</v>
      </c>
      <c r="W40" s="27">
        <v>67.724999999999994</v>
      </c>
      <c r="X40" s="28">
        <f t="shared" si="3"/>
        <v>112.875</v>
      </c>
      <c r="Y40" s="29">
        <f t="shared" si="4"/>
        <v>113.32494</v>
      </c>
      <c r="Z40" s="12"/>
      <c r="AA40" s="30" t="s">
        <v>234</v>
      </c>
      <c r="AD40" s="3"/>
    </row>
    <row r="41" spans="1:30" s="30" customFormat="1" ht="18.75" customHeight="1" x14ac:dyDescent="0.25">
      <c r="A41" s="11" t="str">
        <f t="shared" si="0"/>
        <v>BNDES FINAMESANTANDER</v>
      </c>
      <c r="B41" s="11" t="str">
        <f t="shared" si="1"/>
        <v>BNDES FINAMETX FIXA</v>
      </c>
      <c r="C41" s="11">
        <v>34</v>
      </c>
      <c r="D41" s="17" t="s">
        <v>38</v>
      </c>
      <c r="E41" s="33"/>
      <c r="F41" s="138" t="s">
        <v>133</v>
      </c>
      <c r="G41" s="33"/>
      <c r="H41" s="33"/>
      <c r="I41" s="19" t="s">
        <v>64</v>
      </c>
      <c r="J41" s="20" t="s">
        <v>208</v>
      </c>
      <c r="K41" s="20">
        <v>42917</v>
      </c>
      <c r="L41" s="20" t="s">
        <v>206</v>
      </c>
      <c r="M41" s="21">
        <v>17.405000000000001</v>
      </c>
      <c r="N41" s="31">
        <v>17.405000000000001</v>
      </c>
      <c r="O41" s="23"/>
      <c r="P41" s="32">
        <f t="shared" si="2"/>
        <v>0</v>
      </c>
      <c r="Q41" s="24" t="s">
        <v>40</v>
      </c>
      <c r="R41" s="25">
        <v>9.5000000000000001E-2</v>
      </c>
      <c r="S41" s="26">
        <v>19</v>
      </c>
      <c r="T41" s="26">
        <v>60</v>
      </c>
      <c r="U41" s="27">
        <v>5.7820000000000003E-2</v>
      </c>
      <c r="V41" s="27">
        <v>5.8016699999999997</v>
      </c>
      <c r="W41" s="27">
        <v>8.7025000000000006</v>
      </c>
      <c r="X41" s="28">
        <f t="shared" si="3"/>
        <v>14.50417</v>
      </c>
      <c r="Y41" s="29">
        <f t="shared" si="4"/>
        <v>14.56199</v>
      </c>
      <c r="Z41" s="12"/>
      <c r="AA41" s="30" t="s">
        <v>234</v>
      </c>
      <c r="AD41" s="3"/>
    </row>
    <row r="42" spans="1:30" s="30" customFormat="1" ht="18.75" customHeight="1" x14ac:dyDescent="0.25">
      <c r="A42" s="11" t="str">
        <f t="shared" si="0"/>
        <v>BNDES FINAMESANTANDER</v>
      </c>
      <c r="B42" s="11" t="str">
        <f t="shared" si="1"/>
        <v>BNDES FINAMETX FIXA</v>
      </c>
      <c r="C42" s="11">
        <v>35</v>
      </c>
      <c r="D42" s="17" t="s">
        <v>38</v>
      </c>
      <c r="E42" s="33"/>
      <c r="F42" s="138" t="s">
        <v>134</v>
      </c>
      <c r="G42" s="33"/>
      <c r="H42" s="33"/>
      <c r="I42" s="19" t="s">
        <v>64</v>
      </c>
      <c r="J42" s="20" t="s">
        <v>209</v>
      </c>
      <c r="K42" s="20">
        <v>42947</v>
      </c>
      <c r="L42" s="20" t="s">
        <v>210</v>
      </c>
      <c r="M42" s="21">
        <v>12.92</v>
      </c>
      <c r="N42" s="31">
        <v>12.92</v>
      </c>
      <c r="O42" s="23"/>
      <c r="P42" s="32">
        <f t="shared" si="2"/>
        <v>0</v>
      </c>
      <c r="Q42" s="24" t="s">
        <v>40</v>
      </c>
      <c r="R42" s="25">
        <v>9.5000000000000001E-2</v>
      </c>
      <c r="S42" s="26">
        <v>24</v>
      </c>
      <c r="T42" s="26">
        <v>60</v>
      </c>
      <c r="U42" s="27">
        <v>4.4350000000000001E-2</v>
      </c>
      <c r="V42" s="27">
        <v>4.3066700000000004</v>
      </c>
      <c r="W42" s="27">
        <v>6.8188900000000006</v>
      </c>
      <c r="X42" s="28">
        <f t="shared" si="3"/>
        <v>11.12556</v>
      </c>
      <c r="Y42" s="29">
        <f t="shared" si="4"/>
        <v>11.16991</v>
      </c>
      <c r="Z42" s="12"/>
      <c r="AA42" s="30" t="s">
        <v>234</v>
      </c>
      <c r="AD42" s="3"/>
    </row>
    <row r="43" spans="1:30" s="30" customFormat="1" ht="18.75" customHeight="1" x14ac:dyDescent="0.25">
      <c r="A43" s="11" t="str">
        <f t="shared" si="0"/>
        <v>BNDES FINAMESANTANDER</v>
      </c>
      <c r="B43" s="11" t="str">
        <f t="shared" si="1"/>
        <v>BNDES FINAMETX FIXA</v>
      </c>
      <c r="C43" s="11">
        <v>36</v>
      </c>
      <c r="D43" s="17" t="s">
        <v>38</v>
      </c>
      <c r="E43" s="33"/>
      <c r="F43" s="138" t="s">
        <v>137</v>
      </c>
      <c r="G43" s="33"/>
      <c r="H43" s="33"/>
      <c r="I43" s="19" t="s">
        <v>64</v>
      </c>
      <c r="J43" s="20" t="s">
        <v>209</v>
      </c>
      <c r="K43" s="20">
        <v>42947</v>
      </c>
      <c r="L43" s="20" t="s">
        <v>210</v>
      </c>
      <c r="M43" s="21">
        <v>10.336</v>
      </c>
      <c r="N43" s="31">
        <v>10.336</v>
      </c>
      <c r="O43" s="23"/>
      <c r="P43" s="32">
        <f t="shared" si="2"/>
        <v>0</v>
      </c>
      <c r="Q43" s="24" t="s">
        <v>40</v>
      </c>
      <c r="R43" s="25">
        <v>0.1671</v>
      </c>
      <c r="S43" s="26">
        <v>24</v>
      </c>
      <c r="T43" s="26">
        <v>60</v>
      </c>
      <c r="U43" s="27">
        <v>6.0490000000000002E-2</v>
      </c>
      <c r="V43" s="27">
        <v>3.4453299999999998</v>
      </c>
      <c r="W43" s="27">
        <v>5.4551099999999995</v>
      </c>
      <c r="X43" s="28">
        <f t="shared" si="3"/>
        <v>8.9004399999999997</v>
      </c>
      <c r="Y43" s="29">
        <f t="shared" si="4"/>
        <v>8.9609299999999994</v>
      </c>
      <c r="Z43" s="12"/>
      <c r="AA43" s="30" t="s">
        <v>234</v>
      </c>
      <c r="AD43" s="3"/>
    </row>
    <row r="44" spans="1:30" s="30" customFormat="1" ht="18.75" customHeight="1" x14ac:dyDescent="0.25">
      <c r="A44" s="11" t="str">
        <f t="shared" si="0"/>
        <v>BNDES FINAMESANTANDER</v>
      </c>
      <c r="B44" s="11" t="str">
        <f t="shared" si="1"/>
        <v>BNDES FINAMETX FIXA</v>
      </c>
      <c r="C44" s="11">
        <v>37</v>
      </c>
      <c r="D44" s="17" t="s">
        <v>38</v>
      </c>
      <c r="E44" s="33"/>
      <c r="F44" s="138" t="s">
        <v>211</v>
      </c>
      <c r="G44" s="33"/>
      <c r="H44" s="33"/>
      <c r="I44" s="19" t="s">
        <v>64</v>
      </c>
      <c r="J44" s="20" t="s">
        <v>212</v>
      </c>
      <c r="K44" s="20">
        <v>43097</v>
      </c>
      <c r="L44" s="20" t="s">
        <v>213</v>
      </c>
      <c r="M44" s="21">
        <v>207.29648</v>
      </c>
      <c r="N44" s="31">
        <v>207.29623999999998</v>
      </c>
      <c r="O44" s="23"/>
      <c r="P44" s="32">
        <f t="shared" si="2"/>
        <v>2.4000000001933586E-4</v>
      </c>
      <c r="Q44" s="24" t="s">
        <v>40</v>
      </c>
      <c r="R44" s="25">
        <v>9.5000000000000001E-2</v>
      </c>
      <c r="S44" s="26">
        <v>25</v>
      </c>
      <c r="T44" s="26">
        <v>61</v>
      </c>
      <c r="U44" s="27">
        <v>0.82632000000000005</v>
      </c>
      <c r="V44" s="27">
        <v>69.098749999999995</v>
      </c>
      <c r="W44" s="27">
        <v>138.19748999999999</v>
      </c>
      <c r="X44" s="28">
        <f t="shared" si="3"/>
        <v>207.29623999999998</v>
      </c>
      <c r="Y44" s="29">
        <f t="shared" si="4"/>
        <v>208.12255999999999</v>
      </c>
      <c r="Z44" s="12"/>
      <c r="AA44" s="30" t="s">
        <v>234</v>
      </c>
      <c r="AD44" s="3"/>
    </row>
    <row r="45" spans="1:30" s="30" customFormat="1" ht="18.75" customHeight="1" x14ac:dyDescent="0.25">
      <c r="A45" s="11" t="str">
        <f t="shared" si="0"/>
        <v>BNDES FINAMESANTANDER</v>
      </c>
      <c r="B45" s="11" t="str">
        <f t="shared" si="1"/>
        <v>BNDES FINAMESELIC</v>
      </c>
      <c r="C45" s="11">
        <v>38</v>
      </c>
      <c r="D45" s="17" t="s">
        <v>38</v>
      </c>
      <c r="E45" s="33"/>
      <c r="F45" s="138" t="s">
        <v>214</v>
      </c>
      <c r="G45" s="33"/>
      <c r="H45" s="33"/>
      <c r="I45" s="19" t="s">
        <v>64</v>
      </c>
      <c r="J45" s="20" t="s">
        <v>215</v>
      </c>
      <c r="K45" s="20">
        <v>43221</v>
      </c>
      <c r="L45" s="20" t="s">
        <v>140</v>
      </c>
      <c r="M45" s="21">
        <v>71.000009999999989</v>
      </c>
      <c r="N45" s="31">
        <v>71</v>
      </c>
      <c r="O45" s="23"/>
      <c r="P45" s="32">
        <f t="shared" si="2"/>
        <v>9.9999999889632818E-6</v>
      </c>
      <c r="Q45" s="24" t="s">
        <v>73</v>
      </c>
      <c r="R45" s="25">
        <v>4.9000000000000002E-2</v>
      </c>
      <c r="S45" s="26">
        <v>24</v>
      </c>
      <c r="T45" s="26">
        <v>60</v>
      </c>
      <c r="U45" s="27">
        <v>0.78030999999999995</v>
      </c>
      <c r="V45" s="27">
        <v>17.824330000000003</v>
      </c>
      <c r="W45" s="27">
        <v>62.38514</v>
      </c>
      <c r="X45" s="28">
        <f t="shared" si="3"/>
        <v>80.20947000000001</v>
      </c>
      <c r="Y45" s="29">
        <f t="shared" si="4"/>
        <v>80.98978000000001</v>
      </c>
      <c r="Z45" s="12"/>
      <c r="AA45" s="30" t="s">
        <v>234</v>
      </c>
      <c r="AD45" s="3"/>
    </row>
    <row r="46" spans="1:30" s="30" customFormat="1" ht="18.75" customHeight="1" x14ac:dyDescent="0.25">
      <c r="A46" s="11" t="str">
        <f t="shared" si="0"/>
        <v>BNDES FINAMESANTANDER</v>
      </c>
      <c r="B46" s="11" t="str">
        <f t="shared" si="1"/>
        <v>BNDES FINAMESELIC</v>
      </c>
      <c r="C46" s="11">
        <v>39</v>
      </c>
      <c r="D46" s="17" t="s">
        <v>38</v>
      </c>
      <c r="E46" s="33"/>
      <c r="F46" s="138" t="s">
        <v>240</v>
      </c>
      <c r="G46" s="33"/>
      <c r="H46" s="33"/>
      <c r="I46" s="19" t="s">
        <v>64</v>
      </c>
      <c r="J46" s="20" t="s">
        <v>219</v>
      </c>
      <c r="K46" s="20">
        <v>43221</v>
      </c>
      <c r="L46" s="20" t="s">
        <v>140</v>
      </c>
      <c r="M46" s="21">
        <v>89.5</v>
      </c>
      <c r="N46" s="31">
        <v>89.5</v>
      </c>
      <c r="O46" s="23"/>
      <c r="P46" s="32">
        <f t="shared" si="2"/>
        <v>0</v>
      </c>
      <c r="Q46" s="24" t="s">
        <v>73</v>
      </c>
      <c r="R46" s="25">
        <v>4.9000000000000002E-2</v>
      </c>
      <c r="S46" s="26">
        <v>24</v>
      </c>
      <c r="T46" s="26">
        <v>60</v>
      </c>
      <c r="U46" s="27">
        <v>1.02745</v>
      </c>
      <c r="V46" s="27">
        <v>23.469750000000001</v>
      </c>
      <c r="W46" s="27">
        <v>82.144130000000004</v>
      </c>
      <c r="X46" s="28">
        <f t="shared" si="3"/>
        <v>105.61388000000001</v>
      </c>
      <c r="Y46" s="29">
        <f t="shared" si="4"/>
        <v>106.64133000000001</v>
      </c>
      <c r="Z46" s="12"/>
      <c r="AA46" s="30" t="s">
        <v>234</v>
      </c>
      <c r="AD46" s="3"/>
    </row>
    <row r="47" spans="1:30" s="30" customFormat="1" ht="18.75" customHeight="1" x14ac:dyDescent="0.25">
      <c r="A47" s="11" t="str">
        <f t="shared" si="0"/>
        <v>BNDES FINAMESANTANDER</v>
      </c>
      <c r="B47" s="11" t="str">
        <f t="shared" si="1"/>
        <v>BNDES FINAMEURTJLP</v>
      </c>
      <c r="C47" s="11">
        <v>40</v>
      </c>
      <c r="D47" s="17" t="s">
        <v>38</v>
      </c>
      <c r="E47" s="33"/>
      <c r="F47" s="138" t="s">
        <v>216</v>
      </c>
      <c r="G47" s="33"/>
      <c r="H47" s="33"/>
      <c r="I47" s="19" t="s">
        <v>64</v>
      </c>
      <c r="J47" s="20" t="s">
        <v>215</v>
      </c>
      <c r="K47" s="20">
        <v>43221</v>
      </c>
      <c r="L47" s="20" t="s">
        <v>140</v>
      </c>
      <c r="M47" s="21">
        <v>497.00001000000003</v>
      </c>
      <c r="N47" s="31">
        <v>497</v>
      </c>
      <c r="O47" s="23"/>
      <c r="P47" s="32">
        <f t="shared" si="2"/>
        <v>1.0000000031595846E-5</v>
      </c>
      <c r="Q47" s="24" t="s">
        <v>141</v>
      </c>
      <c r="R47" s="25" t="s">
        <v>217</v>
      </c>
      <c r="S47" s="26">
        <v>24</v>
      </c>
      <c r="T47" s="26">
        <v>60</v>
      </c>
      <c r="U47" s="27">
        <v>10.732610000000001</v>
      </c>
      <c r="V47" s="27">
        <v>111.96247</v>
      </c>
      <c r="W47" s="27">
        <v>391.86865999999998</v>
      </c>
      <c r="X47" s="28">
        <f t="shared" si="3"/>
        <v>503.83112999999997</v>
      </c>
      <c r="Y47" s="29">
        <f t="shared" si="4"/>
        <v>514.56373999999994</v>
      </c>
      <c r="Z47" s="12"/>
      <c r="AA47" s="30" t="s">
        <v>234</v>
      </c>
      <c r="AD47" s="3"/>
    </row>
    <row r="48" spans="1:30" s="30" customFormat="1" ht="18.75" customHeight="1" x14ac:dyDescent="0.25">
      <c r="A48" s="11" t="str">
        <f t="shared" si="0"/>
        <v>BNDES FINAMESANTANDER</v>
      </c>
      <c r="B48" s="11" t="str">
        <f t="shared" si="1"/>
        <v>BNDES FINAMEURTJLP</v>
      </c>
      <c r="C48" s="11">
        <v>41</v>
      </c>
      <c r="D48" s="17" t="s">
        <v>38</v>
      </c>
      <c r="E48" s="33"/>
      <c r="F48" s="138" t="s">
        <v>218</v>
      </c>
      <c r="G48" s="33"/>
      <c r="H48" s="33"/>
      <c r="I48" s="19" t="s">
        <v>64</v>
      </c>
      <c r="J48" s="20" t="s">
        <v>219</v>
      </c>
      <c r="K48" s="20">
        <v>43221</v>
      </c>
      <c r="L48" s="20" t="s">
        <v>140</v>
      </c>
      <c r="M48" s="21">
        <v>626.50002000000006</v>
      </c>
      <c r="N48" s="31">
        <v>626.50000999999997</v>
      </c>
      <c r="O48" s="23"/>
      <c r="P48" s="32">
        <f t="shared" si="2"/>
        <v>1.0000000088439265E-5</v>
      </c>
      <c r="Q48" s="24" t="s">
        <v>141</v>
      </c>
      <c r="R48" s="25" t="s">
        <v>217</v>
      </c>
      <c r="S48" s="26">
        <v>24</v>
      </c>
      <c r="T48" s="26">
        <v>60</v>
      </c>
      <c r="U48" s="27">
        <v>13.59221</v>
      </c>
      <c r="V48" s="27">
        <v>141.79259999999999</v>
      </c>
      <c r="W48" s="27">
        <v>496.27411000000001</v>
      </c>
      <c r="X48" s="28">
        <f t="shared" si="3"/>
        <v>638.06671000000006</v>
      </c>
      <c r="Y48" s="29">
        <f t="shared" si="4"/>
        <v>651.65892000000008</v>
      </c>
      <c r="Z48" s="12"/>
      <c r="AA48" s="30" t="s">
        <v>234</v>
      </c>
      <c r="AD48" s="3"/>
    </row>
    <row r="49" spans="1:30" s="30" customFormat="1" ht="18.75" customHeight="1" x14ac:dyDescent="0.25">
      <c r="A49" s="11" t="str">
        <f t="shared" si="0"/>
        <v>BNDES AUTOMÁTICOIBBA</v>
      </c>
      <c r="B49" s="11" t="str">
        <f t="shared" si="1"/>
        <v>BNDES AUTOMÁTICOSELIC</v>
      </c>
      <c r="C49" s="11">
        <v>42</v>
      </c>
      <c r="D49" s="17" t="s">
        <v>28</v>
      </c>
      <c r="E49" s="33"/>
      <c r="F49" s="138" t="s">
        <v>220</v>
      </c>
      <c r="G49" s="33"/>
      <c r="H49" s="33"/>
      <c r="I49" s="19" t="s">
        <v>30</v>
      </c>
      <c r="J49" s="20" t="s">
        <v>221</v>
      </c>
      <c r="K49" s="20">
        <v>43277</v>
      </c>
      <c r="L49" s="20" t="s">
        <v>222</v>
      </c>
      <c r="M49" s="21">
        <v>6831.78701</v>
      </c>
      <c r="N49" s="31">
        <v>3694.3433</v>
      </c>
      <c r="O49" s="23"/>
      <c r="P49" s="32">
        <f t="shared" si="2"/>
        <v>3137.44371</v>
      </c>
      <c r="Q49" s="24" t="s">
        <v>73</v>
      </c>
      <c r="R49" s="25">
        <v>4.8500000000000001E-2</v>
      </c>
      <c r="S49" s="26">
        <v>24</v>
      </c>
      <c r="T49" s="26">
        <v>120</v>
      </c>
      <c r="U49" s="27">
        <v>22.473580000000002</v>
      </c>
      <c r="V49" s="27">
        <v>289.82547999999997</v>
      </c>
      <c r="W49" s="27">
        <v>3684.9239600000001</v>
      </c>
      <c r="X49" s="28">
        <f t="shared" si="3"/>
        <v>3974.74944</v>
      </c>
      <c r="Y49" s="29">
        <f t="shared" si="4"/>
        <v>3997.2230199999999</v>
      </c>
      <c r="Z49" s="12"/>
      <c r="AA49" s="30" t="s">
        <v>234</v>
      </c>
      <c r="AD49" s="3"/>
    </row>
    <row r="50" spans="1:30" s="30" customFormat="1" ht="18.75" customHeight="1" x14ac:dyDescent="0.25">
      <c r="A50" s="11" t="str">
        <f t="shared" si="0"/>
        <v>BNDES AUTOMÁTICOIBBA</v>
      </c>
      <c r="B50" s="11" t="str">
        <f t="shared" si="1"/>
        <v>BNDES AUTOMÁTICOURTJLP</v>
      </c>
      <c r="C50" s="11">
        <v>43</v>
      </c>
      <c r="D50" s="17" t="s">
        <v>28</v>
      </c>
      <c r="E50" s="33"/>
      <c r="F50" s="138" t="s">
        <v>224</v>
      </c>
      <c r="G50" s="33"/>
      <c r="H50" s="33"/>
      <c r="I50" s="19" t="s">
        <v>30</v>
      </c>
      <c r="J50" s="20" t="s">
        <v>221</v>
      </c>
      <c r="K50" s="20">
        <v>43277</v>
      </c>
      <c r="L50" s="20" t="s">
        <v>222</v>
      </c>
      <c r="M50" s="21">
        <v>11386.311009999999</v>
      </c>
      <c r="N50" s="31">
        <v>6157.23884</v>
      </c>
      <c r="O50" s="23"/>
      <c r="P50" s="32">
        <f t="shared" si="2"/>
        <v>5229.0721699999995</v>
      </c>
      <c r="Q50" s="24" t="s">
        <v>141</v>
      </c>
      <c r="R50" s="25" t="s">
        <v>225</v>
      </c>
      <c r="S50" s="26">
        <v>24</v>
      </c>
      <c r="T50" s="26">
        <v>120</v>
      </c>
      <c r="U50" s="27">
        <v>95.763960000000012</v>
      </c>
      <c r="V50" s="27">
        <v>452.71136999999999</v>
      </c>
      <c r="W50" s="27">
        <v>5755.9017100000001</v>
      </c>
      <c r="X50" s="28">
        <f t="shared" si="3"/>
        <v>6208.6130800000001</v>
      </c>
      <c r="Y50" s="29">
        <f t="shared" si="4"/>
        <v>6304.3770400000003</v>
      </c>
      <c r="Z50" s="12"/>
      <c r="AA50" s="30" t="s">
        <v>234</v>
      </c>
      <c r="AD50" s="3"/>
    </row>
    <row r="51" spans="1:30" s="30" customFormat="1" ht="18.75" customHeight="1" x14ac:dyDescent="0.25">
      <c r="A51" s="11" t="str">
        <f t="shared" si="0"/>
        <v>BNDES FINAMESANTANDER</v>
      </c>
      <c r="B51" s="11" t="str">
        <f t="shared" si="1"/>
        <v>BNDES FINAMEURTJLP</v>
      </c>
      <c r="C51" s="11">
        <v>44</v>
      </c>
      <c r="D51" s="17" t="s">
        <v>38</v>
      </c>
      <c r="E51" s="33"/>
      <c r="F51" s="138" t="s">
        <v>229</v>
      </c>
      <c r="G51" s="33"/>
      <c r="H51" s="33"/>
      <c r="I51" s="19" t="s">
        <v>64</v>
      </c>
      <c r="J51" s="20" t="s">
        <v>230</v>
      </c>
      <c r="K51" s="20">
        <v>43374</v>
      </c>
      <c r="L51" s="20" t="s">
        <v>231</v>
      </c>
      <c r="M51" s="21">
        <v>80.850009999999997</v>
      </c>
      <c r="N51" s="31">
        <v>80.849850000000004</v>
      </c>
      <c r="O51" s="23"/>
      <c r="P51" s="32">
        <f t="shared" si="2"/>
        <v>1.5999999999394277E-4</v>
      </c>
      <c r="Q51" s="24" t="s">
        <v>141</v>
      </c>
      <c r="R51" s="25" t="s">
        <v>217</v>
      </c>
      <c r="S51" s="26">
        <v>24</v>
      </c>
      <c r="T51" s="26">
        <v>60</v>
      </c>
      <c r="U51" s="27">
        <v>0.35827999999999999</v>
      </c>
      <c r="V51" s="27">
        <v>6.8067600000000006</v>
      </c>
      <c r="W51" s="27">
        <v>74.874359999999996</v>
      </c>
      <c r="X51" s="28">
        <f t="shared" si="3"/>
        <v>81.681119999999993</v>
      </c>
      <c r="Y51" s="29">
        <f t="shared" si="4"/>
        <v>82.039399999999986</v>
      </c>
      <c r="Z51" s="12"/>
      <c r="AA51" s="30" t="s">
        <v>234</v>
      </c>
      <c r="AD51" s="3"/>
    </row>
    <row r="52" spans="1:30" s="30" customFormat="1" ht="18.75" customHeight="1" x14ac:dyDescent="0.25">
      <c r="A52" s="11" t="str">
        <f t="shared" si="0"/>
        <v>BNDES FINAMESANTANDER</v>
      </c>
      <c r="B52" s="11" t="str">
        <f t="shared" si="1"/>
        <v>BNDES FINAMESELIC</v>
      </c>
      <c r="C52" s="11">
        <v>45</v>
      </c>
      <c r="D52" s="17" t="s">
        <v>38</v>
      </c>
      <c r="E52" s="33"/>
      <c r="F52" s="138" t="s">
        <v>241</v>
      </c>
      <c r="G52" s="33"/>
      <c r="H52" s="33"/>
      <c r="I52" s="19" t="s">
        <v>64</v>
      </c>
      <c r="J52" s="20" t="s">
        <v>242</v>
      </c>
      <c r="K52" s="20">
        <v>43411</v>
      </c>
      <c r="L52" s="20" t="s">
        <v>243</v>
      </c>
      <c r="M52" s="21">
        <v>28.16356</v>
      </c>
      <c r="N52" s="31">
        <v>28.13279</v>
      </c>
      <c r="O52" s="23"/>
      <c r="P52" s="32">
        <f t="shared" si="2"/>
        <v>3.0770000000000408E-2</v>
      </c>
      <c r="Q52" s="24" t="s">
        <v>73</v>
      </c>
      <c r="R52" s="25">
        <v>4.8399999999999999E-2</v>
      </c>
      <c r="S52" s="26">
        <v>24</v>
      </c>
      <c r="T52" s="26">
        <v>60</v>
      </c>
      <c r="U52" s="27">
        <v>0.29519999999999996</v>
      </c>
      <c r="V52" s="27">
        <v>1.7063599999999999</v>
      </c>
      <c r="W52" s="27">
        <v>29.008110000000002</v>
      </c>
      <c r="X52" s="28">
        <f t="shared" si="3"/>
        <v>30.714470000000002</v>
      </c>
      <c r="Y52" s="29">
        <f t="shared" si="4"/>
        <v>31.009670000000003</v>
      </c>
      <c r="Z52" s="12"/>
      <c r="AA52" s="30" t="s">
        <v>234</v>
      </c>
      <c r="AD52" s="3"/>
    </row>
    <row r="53" spans="1:30" s="30" customFormat="1" ht="18.75" customHeight="1" x14ac:dyDescent="0.25">
      <c r="A53" s="11" t="str">
        <f t="shared" si="0"/>
        <v>BNDES FINAMESANTANDER</v>
      </c>
      <c r="B53" s="11" t="str">
        <f t="shared" si="1"/>
        <v>BNDES FINAMEURTJLP</v>
      </c>
      <c r="C53" s="11">
        <v>46</v>
      </c>
      <c r="D53" s="17" t="s">
        <v>38</v>
      </c>
      <c r="E53" s="33"/>
      <c r="F53" s="138" t="s">
        <v>244</v>
      </c>
      <c r="G53" s="33"/>
      <c r="H53" s="33"/>
      <c r="I53" s="19" t="s">
        <v>64</v>
      </c>
      <c r="J53" s="20" t="s">
        <v>245</v>
      </c>
      <c r="K53" s="20">
        <v>43411</v>
      </c>
      <c r="L53" s="20" t="s">
        <v>243</v>
      </c>
      <c r="M53" s="21">
        <v>197.14492000000001</v>
      </c>
      <c r="N53" s="31">
        <v>196.92952</v>
      </c>
      <c r="O53" s="23"/>
      <c r="P53" s="32">
        <f t="shared" si="2"/>
        <v>0.21540000000001669</v>
      </c>
      <c r="Q53" s="24" t="s">
        <v>141</v>
      </c>
      <c r="R53" s="25" t="s">
        <v>217</v>
      </c>
      <c r="S53" s="26">
        <v>24</v>
      </c>
      <c r="T53" s="26">
        <v>60</v>
      </c>
      <c r="U53" s="27">
        <v>4.1654200000000001</v>
      </c>
      <c r="V53" s="27">
        <v>11.046430000000001</v>
      </c>
      <c r="W53" s="27">
        <v>187.78935999999999</v>
      </c>
      <c r="X53" s="28">
        <f t="shared" si="3"/>
        <v>198.83578999999997</v>
      </c>
      <c r="Y53" s="29">
        <f t="shared" si="4"/>
        <v>203.00120999999999</v>
      </c>
      <c r="Z53" s="12"/>
      <c r="AA53" s="30" t="s">
        <v>234</v>
      </c>
      <c r="AD53" s="3"/>
    </row>
    <row r="54" spans="1:30" s="30" customFormat="1" ht="18.75" customHeight="1" x14ac:dyDescent="0.25">
      <c r="A54" s="11" t="str">
        <f t="shared" si="0"/>
        <v>BNDES FINAMESANTANDER</v>
      </c>
      <c r="B54" s="11" t="str">
        <f t="shared" si="1"/>
        <v>BNDES FINAMESELIC</v>
      </c>
      <c r="C54" s="11">
        <v>47</v>
      </c>
      <c r="D54" s="17" t="s">
        <v>38</v>
      </c>
      <c r="E54" s="33"/>
      <c r="F54" s="138" t="s">
        <v>246</v>
      </c>
      <c r="G54" s="33"/>
      <c r="H54" s="33"/>
      <c r="I54" s="19" t="s">
        <v>64</v>
      </c>
      <c r="J54" s="20" t="s">
        <v>247</v>
      </c>
      <c r="K54" s="20">
        <v>43505</v>
      </c>
      <c r="L54" s="20" t="s">
        <v>248</v>
      </c>
      <c r="M54" s="21">
        <v>25.297169999999998</v>
      </c>
      <c r="N54" s="31">
        <v>25.297169999999998</v>
      </c>
      <c r="O54" s="23"/>
      <c r="P54" s="32">
        <f t="shared" si="2"/>
        <v>0</v>
      </c>
      <c r="Q54" s="24" t="s">
        <v>73</v>
      </c>
      <c r="R54" s="25">
        <v>4.8399999999999999E-2</v>
      </c>
      <c r="S54" s="26">
        <v>25</v>
      </c>
      <c r="T54" s="26">
        <v>61</v>
      </c>
      <c r="U54" s="27">
        <v>0.25324999999999998</v>
      </c>
      <c r="V54" s="27">
        <v>0</v>
      </c>
      <c r="W54" s="27">
        <v>26.349640000000001</v>
      </c>
      <c r="X54" s="28">
        <f t="shared" si="3"/>
        <v>26.349640000000001</v>
      </c>
      <c r="Y54" s="29">
        <f t="shared" si="4"/>
        <v>26.602890000000002</v>
      </c>
      <c r="Z54" s="12"/>
      <c r="AA54" s="30" t="s">
        <v>234</v>
      </c>
      <c r="AD54" s="3"/>
    </row>
    <row r="55" spans="1:30" s="30" customFormat="1" ht="18.75" customHeight="1" x14ac:dyDescent="0.25">
      <c r="A55" s="11" t="str">
        <f t="shared" si="0"/>
        <v>BNDES FINAMESANTANDER</v>
      </c>
      <c r="B55" s="11" t="str">
        <f t="shared" si="1"/>
        <v>BNDES FINAMEURTJLP</v>
      </c>
      <c r="C55" s="11">
        <v>48</v>
      </c>
      <c r="D55" s="17" t="s">
        <v>38</v>
      </c>
      <c r="E55" s="33"/>
      <c r="F55" s="138" t="s">
        <v>249</v>
      </c>
      <c r="G55" s="33"/>
      <c r="H55" s="33"/>
      <c r="I55" s="19" t="s">
        <v>64</v>
      </c>
      <c r="J55" s="20" t="s">
        <v>250</v>
      </c>
      <c r="K55" s="20">
        <v>43472</v>
      </c>
      <c r="L55" s="20" t="s">
        <v>251</v>
      </c>
      <c r="M55" s="21">
        <v>64.3446</v>
      </c>
      <c r="N55" s="31">
        <v>64.3446</v>
      </c>
      <c r="O55" s="23"/>
      <c r="P55" s="32">
        <f t="shared" si="2"/>
        <v>0</v>
      </c>
      <c r="Q55" s="24" t="s">
        <v>141</v>
      </c>
      <c r="R55" s="25" t="s">
        <v>217</v>
      </c>
      <c r="S55" s="26">
        <v>24</v>
      </c>
      <c r="T55" s="26">
        <v>60</v>
      </c>
      <c r="U55" s="27">
        <v>0.28488000000000002</v>
      </c>
      <c r="V55" s="27">
        <v>0</v>
      </c>
      <c r="W55" s="27">
        <v>64.951480000000004</v>
      </c>
      <c r="X55" s="28">
        <f t="shared" si="3"/>
        <v>64.951480000000004</v>
      </c>
      <c r="Y55" s="29">
        <f t="shared" si="4"/>
        <v>65.236360000000005</v>
      </c>
      <c r="Z55" s="12"/>
      <c r="AA55" s="30" t="s">
        <v>234</v>
      </c>
      <c r="AD55" s="3"/>
    </row>
    <row r="56" spans="1:30" s="30" customFormat="1" ht="18.75" customHeight="1" x14ac:dyDescent="0.25">
      <c r="A56" s="11" t="str">
        <f t="shared" si="0"/>
        <v>BNDES FINAMESANTANDER</v>
      </c>
      <c r="B56" s="11" t="str">
        <f t="shared" si="1"/>
        <v>BNDES FINAMEURTJLP</v>
      </c>
      <c r="C56" s="11">
        <v>49</v>
      </c>
      <c r="D56" s="17" t="s">
        <v>38</v>
      </c>
      <c r="E56" s="33"/>
      <c r="F56" s="138" t="s">
        <v>252</v>
      </c>
      <c r="G56" s="33"/>
      <c r="H56" s="33"/>
      <c r="I56" s="19" t="s">
        <v>64</v>
      </c>
      <c r="J56" s="20" t="s">
        <v>247</v>
      </c>
      <c r="K56" s="20">
        <v>43505</v>
      </c>
      <c r="L56" s="20" t="s">
        <v>248</v>
      </c>
      <c r="M56" s="21">
        <v>177.08020999999999</v>
      </c>
      <c r="N56" s="31">
        <v>177.08020000000002</v>
      </c>
      <c r="O56" s="23"/>
      <c r="P56" s="32">
        <f t="shared" si="2"/>
        <v>9.9999999747524271E-6</v>
      </c>
      <c r="Q56" s="24" t="s">
        <v>141</v>
      </c>
      <c r="R56" s="25" t="s">
        <v>217</v>
      </c>
      <c r="S56" s="26">
        <v>25</v>
      </c>
      <c r="T56" s="26">
        <v>61</v>
      </c>
      <c r="U56" s="27">
        <v>3.7374800000000001</v>
      </c>
      <c r="V56" s="27">
        <v>0</v>
      </c>
      <c r="W56" s="27">
        <v>177.91588000000002</v>
      </c>
      <c r="X56" s="28">
        <f t="shared" si="3"/>
        <v>177.91588000000002</v>
      </c>
      <c r="Y56" s="29">
        <f t="shared" si="4"/>
        <v>181.65336000000002</v>
      </c>
      <c r="Z56" s="12"/>
      <c r="AA56" s="30" t="s">
        <v>234</v>
      </c>
      <c r="AD56" s="3"/>
    </row>
    <row r="57" spans="1:30" s="30" customFormat="1" ht="18.75" customHeight="1" x14ac:dyDescent="0.25">
      <c r="A57" s="11" t="str">
        <f t="shared" si="0"/>
        <v>BNDES FINAMESANTANDER</v>
      </c>
      <c r="B57" s="11" t="str">
        <f t="shared" si="1"/>
        <v>BNDES FINAMEURTJLP</v>
      </c>
      <c r="C57" s="11">
        <v>50</v>
      </c>
      <c r="D57" s="17" t="s">
        <v>38</v>
      </c>
      <c r="E57" s="33"/>
      <c r="F57" s="138" t="s">
        <v>253</v>
      </c>
      <c r="G57" s="33"/>
      <c r="H57" s="33"/>
      <c r="I57" s="19" t="s">
        <v>64</v>
      </c>
      <c r="J57" s="20" t="s">
        <v>254</v>
      </c>
      <c r="K57" s="20">
        <v>43596</v>
      </c>
      <c r="L57" s="20" t="s">
        <v>255</v>
      </c>
      <c r="M57" s="21">
        <v>61.866010000000003</v>
      </c>
      <c r="N57" s="31">
        <v>61.866</v>
      </c>
      <c r="O57" s="23"/>
      <c r="P57" s="32">
        <f t="shared" si="2"/>
        <v>1.0000000003174137E-5</v>
      </c>
      <c r="Q57" s="24" t="s">
        <v>141</v>
      </c>
      <c r="R57" s="25" t="s">
        <v>217</v>
      </c>
      <c r="S57" s="26">
        <v>24</v>
      </c>
      <c r="T57" s="26">
        <v>60</v>
      </c>
      <c r="U57" s="27">
        <v>1.49326</v>
      </c>
      <c r="V57" s="27">
        <v>0</v>
      </c>
      <c r="W57" s="27">
        <v>62.002220000000001</v>
      </c>
      <c r="X57" s="28">
        <f t="shared" si="3"/>
        <v>62.002220000000001</v>
      </c>
      <c r="Y57" s="29">
        <f t="shared" si="4"/>
        <v>63.495480000000001</v>
      </c>
      <c r="Z57" s="12"/>
      <c r="AA57" s="30" t="s">
        <v>234</v>
      </c>
      <c r="AD57" s="3"/>
    </row>
    <row r="58" spans="1:30" s="30" customFormat="1" ht="18.75" customHeight="1" x14ac:dyDescent="0.25">
      <c r="A58" s="11" t="str">
        <f t="shared" si="0"/>
        <v>BNDES FINAMESANTANDER</v>
      </c>
      <c r="B58" s="11" t="str">
        <f t="shared" si="1"/>
        <v>BNDES FINAMESELIC</v>
      </c>
      <c r="C58" s="11">
        <v>51</v>
      </c>
      <c r="D58" s="17" t="s">
        <v>38</v>
      </c>
      <c r="E58" s="33"/>
      <c r="F58" s="138" t="s">
        <v>256</v>
      </c>
      <c r="G58" s="33"/>
      <c r="H58" s="33"/>
      <c r="I58" s="19" t="s">
        <v>64</v>
      </c>
      <c r="J58" s="20" t="s">
        <v>257</v>
      </c>
      <c r="K58" s="20">
        <v>43754</v>
      </c>
      <c r="L58" s="20" t="s">
        <v>258</v>
      </c>
      <c r="M58" s="21">
        <v>466.4</v>
      </c>
      <c r="N58" s="31">
        <v>150.51390000000001</v>
      </c>
      <c r="O58" s="23"/>
      <c r="P58" s="32">
        <f t="shared" si="2"/>
        <v>315.88609999999994</v>
      </c>
      <c r="Q58" s="24" t="s">
        <v>73</v>
      </c>
      <c r="R58" s="25">
        <v>4.8800000000000003E-2</v>
      </c>
      <c r="S58" s="26">
        <v>24</v>
      </c>
      <c r="T58" s="26">
        <v>120</v>
      </c>
      <c r="U58" s="27">
        <v>0.9506699999999999</v>
      </c>
      <c r="V58" s="27">
        <v>0</v>
      </c>
      <c r="W58" s="27">
        <v>151.88820000000001</v>
      </c>
      <c r="X58" s="28">
        <f t="shared" si="3"/>
        <v>151.88820000000001</v>
      </c>
      <c r="Y58" s="29">
        <f t="shared" si="4"/>
        <v>152.83887000000001</v>
      </c>
      <c r="Z58" s="12"/>
      <c r="AA58" s="30" t="s">
        <v>234</v>
      </c>
      <c r="AD58" s="3"/>
    </row>
    <row r="59" spans="1:30" s="30" customFormat="1" ht="18.75" customHeight="1" x14ac:dyDescent="0.25">
      <c r="A59" s="11" t="str">
        <f t="shared" si="0"/>
        <v>BNDES FINAMESANTANDER</v>
      </c>
      <c r="B59" s="11" t="str">
        <f t="shared" si="1"/>
        <v>BNDES FINAMESELIC</v>
      </c>
      <c r="C59" s="11">
        <v>52</v>
      </c>
      <c r="D59" s="17" t="s">
        <v>38</v>
      </c>
      <c r="E59" s="33"/>
      <c r="F59" s="138" t="s">
        <v>259</v>
      </c>
      <c r="G59" s="33"/>
      <c r="H59" s="33"/>
      <c r="I59" s="19" t="s">
        <v>64</v>
      </c>
      <c r="J59" s="20" t="s">
        <v>260</v>
      </c>
      <c r="K59" s="20">
        <v>43746</v>
      </c>
      <c r="L59" s="20" t="s">
        <v>261</v>
      </c>
      <c r="M59" s="21">
        <v>27.247</v>
      </c>
      <c r="N59" s="31">
        <v>21.060400000000001</v>
      </c>
      <c r="O59" s="23"/>
      <c r="P59" s="32">
        <f t="shared" si="2"/>
        <v>6.1865999999999985</v>
      </c>
      <c r="Q59" s="24" t="s">
        <v>73</v>
      </c>
      <c r="R59" s="25">
        <v>4.6800000000000001E-2</v>
      </c>
      <c r="S59" s="26">
        <v>25</v>
      </c>
      <c r="T59" s="26">
        <v>61</v>
      </c>
      <c r="U59" s="27">
        <v>3.4889999999999997E-2</v>
      </c>
      <c r="V59" s="27">
        <v>0</v>
      </c>
      <c r="W59" s="27">
        <v>21.339970000000001</v>
      </c>
      <c r="X59" s="28">
        <f t="shared" si="3"/>
        <v>21.339970000000001</v>
      </c>
      <c r="Y59" s="29">
        <f t="shared" si="4"/>
        <v>21.374860000000002</v>
      </c>
      <c r="Z59" s="12"/>
      <c r="AA59" s="30" t="s">
        <v>234</v>
      </c>
      <c r="AD59" s="3"/>
    </row>
    <row r="60" spans="1:30" s="30" customFormat="1" ht="18.75" customHeight="1" x14ac:dyDescent="0.25">
      <c r="A60" s="11" t="str">
        <f t="shared" si="0"/>
        <v>BNDES FINAMESANTANDER</v>
      </c>
      <c r="B60" s="11" t="str">
        <f t="shared" si="1"/>
        <v>BNDES FINAMEURTJLP</v>
      </c>
      <c r="C60" s="11">
        <v>53</v>
      </c>
      <c r="D60" s="17" t="s">
        <v>38</v>
      </c>
      <c r="E60" s="33"/>
      <c r="F60" s="138" t="s">
        <v>262</v>
      </c>
      <c r="G60" s="33"/>
      <c r="H60" s="33"/>
      <c r="I60" s="19" t="s">
        <v>64</v>
      </c>
      <c r="J60" s="20" t="s">
        <v>257</v>
      </c>
      <c r="K60" s="20">
        <v>43754</v>
      </c>
      <c r="L60" s="20" t="s">
        <v>258</v>
      </c>
      <c r="M60" s="21">
        <v>1399.20001</v>
      </c>
      <c r="N60" s="31">
        <v>451.54169999999999</v>
      </c>
      <c r="O60" s="23"/>
      <c r="P60" s="32">
        <f t="shared" si="2"/>
        <v>947.65831000000003</v>
      </c>
      <c r="Q60" s="24" t="s">
        <v>141</v>
      </c>
      <c r="R60" s="25" t="s">
        <v>263</v>
      </c>
      <c r="S60" s="26">
        <v>24</v>
      </c>
      <c r="T60" s="26">
        <v>120</v>
      </c>
      <c r="U60" s="27">
        <v>6.4097600000000003</v>
      </c>
      <c r="V60" s="27">
        <v>0</v>
      </c>
      <c r="W60" s="27">
        <v>452.12398999999999</v>
      </c>
      <c r="X60" s="28">
        <f t="shared" si="3"/>
        <v>452.12398999999999</v>
      </c>
      <c r="Y60" s="29">
        <f t="shared" si="4"/>
        <v>458.53375</v>
      </c>
      <c r="Z60" s="12"/>
      <c r="AA60" s="30" t="s">
        <v>234</v>
      </c>
      <c r="AD60" s="3"/>
    </row>
    <row r="61" spans="1:30" s="30" customFormat="1" ht="18.75" customHeight="1" x14ac:dyDescent="0.25">
      <c r="A61" s="11" t="str">
        <f t="shared" si="0"/>
        <v>BNDES FINAMESANTANDER</v>
      </c>
      <c r="B61" s="11" t="str">
        <f t="shared" si="1"/>
        <v>BNDES FINAMEURTJLP</v>
      </c>
      <c r="C61" s="11">
        <v>54</v>
      </c>
      <c r="D61" s="17" t="s">
        <v>38</v>
      </c>
      <c r="E61" s="33"/>
      <c r="F61" s="138" t="s">
        <v>264</v>
      </c>
      <c r="G61" s="33"/>
      <c r="H61" s="33"/>
      <c r="I61" s="19" t="s">
        <v>64</v>
      </c>
      <c r="J61" s="20" t="s">
        <v>260</v>
      </c>
      <c r="K61" s="20">
        <v>43746</v>
      </c>
      <c r="L61" s="20" t="s">
        <v>261</v>
      </c>
      <c r="M61" s="21">
        <v>81.741009999999989</v>
      </c>
      <c r="N61" s="31">
        <v>63.181160000000006</v>
      </c>
      <c r="O61" s="23"/>
      <c r="P61" s="32">
        <f t="shared" si="2"/>
        <v>18.559849999999983</v>
      </c>
      <c r="Q61" s="24" t="s">
        <v>141</v>
      </c>
      <c r="R61" s="25" t="s">
        <v>265</v>
      </c>
      <c r="S61" s="26">
        <v>25</v>
      </c>
      <c r="T61" s="26">
        <v>61</v>
      </c>
      <c r="U61" s="27">
        <v>0.27514</v>
      </c>
      <c r="V61" s="27">
        <v>0</v>
      </c>
      <c r="W61" s="27">
        <v>63.294910000000002</v>
      </c>
      <c r="X61" s="28">
        <f t="shared" si="3"/>
        <v>63.294910000000002</v>
      </c>
      <c r="Y61" s="29">
        <f t="shared" si="4"/>
        <v>63.570050000000002</v>
      </c>
      <c r="Z61" s="12"/>
      <c r="AA61" s="30" t="s">
        <v>234</v>
      </c>
      <c r="AD61" s="3"/>
    </row>
    <row r="62" spans="1:30" s="30" customFormat="1" ht="18.75" customHeight="1" x14ac:dyDescent="0.25">
      <c r="A62" s="11" t="str">
        <f t="shared" ref="A62:A119" si="5">CONCATENATE(D62,I62)</f>
        <v/>
      </c>
      <c r="B62" s="11" t="str">
        <f t="shared" si="1"/>
        <v/>
      </c>
      <c r="C62" s="11">
        <v>55</v>
      </c>
      <c r="D62" s="17"/>
      <c r="E62" s="33"/>
      <c r="F62" s="138"/>
      <c r="G62" s="33"/>
      <c r="H62" s="33"/>
      <c r="I62" s="19"/>
      <c r="J62" s="20"/>
      <c r="K62" s="20"/>
      <c r="L62" s="20"/>
      <c r="M62" s="21"/>
      <c r="N62" s="31"/>
      <c r="O62" s="23"/>
      <c r="P62" s="32"/>
      <c r="Q62" s="24"/>
      <c r="R62" s="25"/>
      <c r="S62" s="26"/>
      <c r="T62" s="26"/>
      <c r="U62" s="27"/>
      <c r="V62" s="27"/>
      <c r="W62" s="27"/>
      <c r="X62" s="28"/>
      <c r="Y62" s="29"/>
      <c r="Z62" s="12"/>
      <c r="AA62" s="30" t="s">
        <v>234</v>
      </c>
      <c r="AD62" s="3"/>
    </row>
    <row r="63" spans="1:30" s="30" customFormat="1" ht="18.75" hidden="1" customHeight="1" x14ac:dyDescent="0.25">
      <c r="A63" s="11" t="str">
        <f t="shared" si="5"/>
        <v/>
      </c>
      <c r="B63" s="11" t="str">
        <f t="shared" si="1"/>
        <v/>
      </c>
      <c r="C63" s="11">
        <v>56</v>
      </c>
      <c r="D63" s="17"/>
      <c r="E63" s="33"/>
      <c r="F63" s="33"/>
      <c r="G63" s="33"/>
      <c r="H63" s="139"/>
      <c r="I63" s="19"/>
      <c r="J63" s="20"/>
      <c r="K63" s="20"/>
      <c r="L63" s="20"/>
      <c r="M63" s="21"/>
      <c r="N63" s="31"/>
      <c r="O63" s="23"/>
      <c r="P63" s="32"/>
      <c r="Q63" s="24"/>
      <c r="R63" s="25"/>
      <c r="S63" s="26"/>
      <c r="T63" s="26"/>
      <c r="U63" s="27"/>
      <c r="V63" s="27"/>
      <c r="W63" s="27"/>
      <c r="X63" s="28"/>
      <c r="Y63" s="29"/>
      <c r="Z63" s="12"/>
      <c r="AA63" s="30" t="s">
        <v>234</v>
      </c>
      <c r="AD63" s="3"/>
    </row>
    <row r="64" spans="1:30" s="30" customFormat="1" ht="18.75" hidden="1" customHeight="1" x14ac:dyDescent="0.25">
      <c r="A64" s="11" t="str">
        <f t="shared" si="5"/>
        <v/>
      </c>
      <c r="B64" s="11" t="str">
        <f t="shared" si="1"/>
        <v/>
      </c>
      <c r="C64" s="11">
        <v>57</v>
      </c>
      <c r="D64" s="17"/>
      <c r="E64" s="33"/>
      <c r="F64" s="33"/>
      <c r="G64" s="33"/>
      <c r="H64" s="139"/>
      <c r="I64" s="19"/>
      <c r="J64" s="20"/>
      <c r="K64" s="20"/>
      <c r="L64" s="20"/>
      <c r="M64" s="21"/>
      <c r="N64" s="31"/>
      <c r="O64" s="23"/>
      <c r="P64" s="32"/>
      <c r="Q64" s="24"/>
      <c r="R64" s="25"/>
      <c r="S64" s="26"/>
      <c r="T64" s="26"/>
      <c r="U64" s="27"/>
      <c r="V64" s="27"/>
      <c r="W64" s="27"/>
      <c r="X64" s="28"/>
      <c r="Y64" s="29"/>
      <c r="Z64" s="12"/>
      <c r="AA64" s="30" t="s">
        <v>234</v>
      </c>
      <c r="AD64" s="3"/>
    </row>
    <row r="65" spans="1:30" s="30" customFormat="1" ht="18.75" hidden="1" customHeight="1" x14ac:dyDescent="0.25">
      <c r="A65" s="11" t="str">
        <f t="shared" si="5"/>
        <v/>
      </c>
      <c r="B65" s="11" t="str">
        <f t="shared" si="1"/>
        <v/>
      </c>
      <c r="C65" s="11">
        <v>58</v>
      </c>
      <c r="D65" s="17"/>
      <c r="E65" s="33"/>
      <c r="F65" s="33"/>
      <c r="G65" s="33"/>
      <c r="H65" s="139"/>
      <c r="I65" s="19"/>
      <c r="J65" s="20"/>
      <c r="K65" s="20"/>
      <c r="L65" s="20"/>
      <c r="M65" s="21"/>
      <c r="N65" s="31"/>
      <c r="O65" s="23"/>
      <c r="P65" s="32"/>
      <c r="Q65" s="24"/>
      <c r="R65" s="25"/>
      <c r="S65" s="26"/>
      <c r="T65" s="26"/>
      <c r="U65" s="27"/>
      <c r="V65" s="27"/>
      <c r="W65" s="27"/>
      <c r="X65" s="28"/>
      <c r="Y65" s="29"/>
      <c r="Z65" s="12"/>
      <c r="AA65" s="30" t="s">
        <v>234</v>
      </c>
      <c r="AD65" s="3"/>
    </row>
    <row r="66" spans="1:30" s="30" customFormat="1" ht="18.75" hidden="1" customHeight="1" x14ac:dyDescent="0.25">
      <c r="A66" s="11" t="str">
        <f t="shared" si="5"/>
        <v/>
      </c>
      <c r="B66" s="11" t="str">
        <f t="shared" si="1"/>
        <v/>
      </c>
      <c r="C66" s="11">
        <v>59</v>
      </c>
      <c r="D66" s="17"/>
      <c r="E66" s="33"/>
      <c r="F66" s="33"/>
      <c r="G66" s="33"/>
      <c r="H66" s="139"/>
      <c r="I66" s="19"/>
      <c r="J66" s="20"/>
      <c r="K66" s="20"/>
      <c r="L66" s="20"/>
      <c r="M66" s="21"/>
      <c r="N66" s="31"/>
      <c r="O66" s="23"/>
      <c r="P66" s="32"/>
      <c r="Q66" s="24"/>
      <c r="R66" s="25"/>
      <c r="S66" s="26"/>
      <c r="T66" s="26"/>
      <c r="U66" s="27"/>
      <c r="V66" s="27"/>
      <c r="W66" s="27"/>
      <c r="X66" s="28"/>
      <c r="Y66" s="29"/>
      <c r="Z66" s="12"/>
      <c r="AA66" s="30" t="s">
        <v>234</v>
      </c>
      <c r="AD66" s="3"/>
    </row>
    <row r="67" spans="1:30" s="30" customFormat="1" ht="18.75" hidden="1" customHeight="1" x14ac:dyDescent="0.25">
      <c r="A67" s="11" t="str">
        <f t="shared" si="5"/>
        <v/>
      </c>
      <c r="B67" s="11" t="str">
        <f t="shared" si="1"/>
        <v/>
      </c>
      <c r="C67" s="11">
        <v>60</v>
      </c>
      <c r="D67" s="17"/>
      <c r="E67" s="33"/>
      <c r="F67" s="33"/>
      <c r="G67" s="33"/>
      <c r="H67" s="139"/>
      <c r="I67" s="19"/>
      <c r="J67" s="20"/>
      <c r="K67" s="20"/>
      <c r="L67" s="20"/>
      <c r="M67" s="21"/>
      <c r="N67" s="31"/>
      <c r="O67" s="23"/>
      <c r="P67" s="32"/>
      <c r="Q67" s="24"/>
      <c r="R67" s="25"/>
      <c r="S67" s="26"/>
      <c r="T67" s="26"/>
      <c r="U67" s="27"/>
      <c r="V67" s="27"/>
      <c r="W67" s="27"/>
      <c r="X67" s="28"/>
      <c r="Y67" s="29"/>
      <c r="Z67" s="12"/>
      <c r="AA67" s="30" t="s">
        <v>234</v>
      </c>
      <c r="AD67" s="3"/>
    </row>
    <row r="68" spans="1:30" s="30" customFormat="1" ht="18.75" hidden="1" customHeight="1" x14ac:dyDescent="0.25">
      <c r="A68" s="11" t="str">
        <f t="shared" si="5"/>
        <v/>
      </c>
      <c r="B68" s="11" t="str">
        <f t="shared" si="1"/>
        <v/>
      </c>
      <c r="C68" s="11">
        <v>61</v>
      </c>
      <c r="D68" s="17"/>
      <c r="E68" s="33"/>
      <c r="F68" s="33"/>
      <c r="G68" s="33"/>
      <c r="H68" s="139"/>
      <c r="I68" s="19"/>
      <c r="J68" s="20"/>
      <c r="K68" s="20"/>
      <c r="L68" s="20"/>
      <c r="M68" s="21"/>
      <c r="N68" s="31"/>
      <c r="O68" s="23"/>
      <c r="P68" s="32"/>
      <c r="Q68" s="24"/>
      <c r="R68" s="25"/>
      <c r="S68" s="26"/>
      <c r="T68" s="26"/>
      <c r="U68" s="27"/>
      <c r="V68" s="27"/>
      <c r="W68" s="27"/>
      <c r="X68" s="28"/>
      <c r="Y68" s="29"/>
      <c r="Z68" s="12"/>
      <c r="AA68" s="30" t="s">
        <v>234</v>
      </c>
      <c r="AD68" s="3"/>
    </row>
    <row r="69" spans="1:30" s="30" customFormat="1" ht="18.75" hidden="1" customHeight="1" x14ac:dyDescent="0.25">
      <c r="A69" s="11" t="str">
        <f t="shared" si="5"/>
        <v/>
      </c>
      <c r="B69" s="11" t="str">
        <f t="shared" si="1"/>
        <v/>
      </c>
      <c r="C69" s="11">
        <v>62</v>
      </c>
      <c r="D69" s="17"/>
      <c r="E69" s="33"/>
      <c r="F69" s="33"/>
      <c r="G69" s="33"/>
      <c r="H69" s="139"/>
      <c r="I69" s="19"/>
      <c r="J69" s="20"/>
      <c r="K69" s="20"/>
      <c r="L69" s="20"/>
      <c r="M69" s="21"/>
      <c r="N69" s="31"/>
      <c r="O69" s="23"/>
      <c r="P69" s="32"/>
      <c r="Q69" s="24"/>
      <c r="R69" s="25"/>
      <c r="S69" s="26"/>
      <c r="T69" s="26"/>
      <c r="U69" s="27"/>
      <c r="V69" s="27"/>
      <c r="W69" s="27"/>
      <c r="X69" s="28"/>
      <c r="Y69" s="29"/>
      <c r="Z69" s="12"/>
      <c r="AA69" s="30" t="s">
        <v>234</v>
      </c>
      <c r="AD69" s="3"/>
    </row>
    <row r="70" spans="1:30" s="30" customFormat="1" ht="18.75" hidden="1" customHeight="1" x14ac:dyDescent="0.25">
      <c r="A70" s="11" t="str">
        <f t="shared" si="5"/>
        <v/>
      </c>
      <c r="B70" s="11" t="str">
        <f t="shared" si="1"/>
        <v/>
      </c>
      <c r="C70" s="11">
        <v>63</v>
      </c>
      <c r="D70" s="17"/>
      <c r="E70" s="33"/>
      <c r="F70" s="33"/>
      <c r="G70" s="33"/>
      <c r="H70" s="139"/>
      <c r="I70" s="19"/>
      <c r="J70" s="20"/>
      <c r="K70" s="20"/>
      <c r="L70" s="20"/>
      <c r="M70" s="21"/>
      <c r="N70" s="31"/>
      <c r="O70" s="23"/>
      <c r="P70" s="32"/>
      <c r="Q70" s="24"/>
      <c r="R70" s="25"/>
      <c r="S70" s="26"/>
      <c r="T70" s="26"/>
      <c r="U70" s="27"/>
      <c r="V70" s="27"/>
      <c r="W70" s="27"/>
      <c r="X70" s="28"/>
      <c r="Y70" s="29"/>
      <c r="Z70" s="12"/>
      <c r="AA70" s="30" t="s">
        <v>234</v>
      </c>
      <c r="AD70" s="3"/>
    </row>
    <row r="71" spans="1:30" s="30" customFormat="1" ht="18.75" hidden="1" customHeight="1" x14ac:dyDescent="0.25">
      <c r="A71" s="11" t="str">
        <f t="shared" si="5"/>
        <v/>
      </c>
      <c r="B71" s="11" t="str">
        <f t="shared" si="1"/>
        <v/>
      </c>
      <c r="C71" s="11">
        <v>64</v>
      </c>
      <c r="D71" s="17"/>
      <c r="E71" s="33"/>
      <c r="F71" s="33"/>
      <c r="G71" s="33"/>
      <c r="H71" s="139"/>
      <c r="I71" s="19"/>
      <c r="J71" s="20"/>
      <c r="K71" s="20"/>
      <c r="L71" s="20"/>
      <c r="M71" s="21"/>
      <c r="N71" s="31"/>
      <c r="O71" s="23"/>
      <c r="P71" s="32"/>
      <c r="Q71" s="24"/>
      <c r="R71" s="25"/>
      <c r="S71" s="26"/>
      <c r="T71" s="26"/>
      <c r="U71" s="27"/>
      <c r="V71" s="27"/>
      <c r="W71" s="27"/>
      <c r="X71" s="28"/>
      <c r="Y71" s="29"/>
      <c r="Z71" s="12"/>
      <c r="AA71" s="30" t="s">
        <v>234</v>
      </c>
      <c r="AD71" s="3"/>
    </row>
    <row r="72" spans="1:30" s="30" customFormat="1" ht="18.75" hidden="1" customHeight="1" x14ac:dyDescent="0.25">
      <c r="A72" s="11" t="str">
        <f t="shared" si="5"/>
        <v/>
      </c>
      <c r="B72" s="11" t="str">
        <f t="shared" si="1"/>
        <v/>
      </c>
      <c r="C72" s="11">
        <v>65</v>
      </c>
      <c r="D72" s="17"/>
      <c r="E72" s="33"/>
      <c r="F72" s="33"/>
      <c r="G72" s="33"/>
      <c r="H72" s="139"/>
      <c r="I72" s="19"/>
      <c r="J72" s="20"/>
      <c r="K72" s="20"/>
      <c r="L72" s="20"/>
      <c r="M72" s="21"/>
      <c r="N72" s="31"/>
      <c r="O72" s="23"/>
      <c r="P72" s="32"/>
      <c r="Q72" s="24"/>
      <c r="R72" s="25"/>
      <c r="S72" s="26"/>
      <c r="T72" s="26"/>
      <c r="U72" s="27"/>
      <c r="V72" s="27"/>
      <c r="W72" s="27"/>
      <c r="X72" s="28"/>
      <c r="Y72" s="29"/>
      <c r="Z72" s="12"/>
      <c r="AA72" s="30" t="s">
        <v>234</v>
      </c>
      <c r="AD72" s="3"/>
    </row>
    <row r="73" spans="1:30" s="30" customFormat="1" ht="18.75" hidden="1" customHeight="1" x14ac:dyDescent="0.25">
      <c r="A73" s="11" t="str">
        <f t="shared" si="5"/>
        <v/>
      </c>
      <c r="B73" s="11" t="str">
        <f t="shared" ref="B73:B119" si="6">CONCATENATE(D73,Q73)</f>
        <v/>
      </c>
      <c r="C73" s="11">
        <v>66</v>
      </c>
      <c r="D73" s="17"/>
      <c r="E73" s="33"/>
      <c r="F73" s="33"/>
      <c r="G73" s="33"/>
      <c r="H73" s="139"/>
      <c r="I73" s="19"/>
      <c r="J73" s="20"/>
      <c r="K73" s="20"/>
      <c r="L73" s="20"/>
      <c r="M73" s="21"/>
      <c r="N73" s="31"/>
      <c r="O73" s="23"/>
      <c r="P73" s="32"/>
      <c r="Q73" s="24"/>
      <c r="R73" s="25"/>
      <c r="S73" s="26"/>
      <c r="T73" s="26"/>
      <c r="U73" s="27"/>
      <c r="V73" s="27"/>
      <c r="W73" s="27"/>
      <c r="X73" s="28"/>
      <c r="Y73" s="29"/>
      <c r="Z73" s="12"/>
      <c r="AA73" s="30" t="s">
        <v>234</v>
      </c>
      <c r="AD73" s="3"/>
    </row>
    <row r="74" spans="1:30" s="30" customFormat="1" ht="18.75" hidden="1" customHeight="1" x14ac:dyDescent="0.25">
      <c r="A74" s="11" t="str">
        <f t="shared" si="5"/>
        <v/>
      </c>
      <c r="B74" s="11" t="str">
        <f t="shared" si="6"/>
        <v/>
      </c>
      <c r="C74" s="11">
        <v>67</v>
      </c>
      <c r="D74" s="17"/>
      <c r="E74" s="33"/>
      <c r="F74" s="33"/>
      <c r="G74" s="33"/>
      <c r="H74" s="139"/>
      <c r="I74" s="19"/>
      <c r="J74" s="20"/>
      <c r="K74" s="20"/>
      <c r="L74" s="20"/>
      <c r="M74" s="21"/>
      <c r="N74" s="31"/>
      <c r="O74" s="23"/>
      <c r="P74" s="32"/>
      <c r="Q74" s="24"/>
      <c r="R74" s="25"/>
      <c r="S74" s="26"/>
      <c r="T74" s="26"/>
      <c r="U74" s="27"/>
      <c r="V74" s="27"/>
      <c r="W74" s="27"/>
      <c r="X74" s="28"/>
      <c r="Y74" s="29"/>
      <c r="Z74" s="12"/>
      <c r="AA74" s="30" t="s">
        <v>234</v>
      </c>
      <c r="AD74" s="3"/>
    </row>
    <row r="75" spans="1:30" s="30" customFormat="1" ht="18.75" hidden="1" customHeight="1" x14ac:dyDescent="0.25">
      <c r="A75" s="11" t="str">
        <f t="shared" si="5"/>
        <v/>
      </c>
      <c r="B75" s="11" t="str">
        <f t="shared" si="6"/>
        <v/>
      </c>
      <c r="C75" s="11">
        <v>68</v>
      </c>
      <c r="D75" s="17"/>
      <c r="E75" s="33"/>
      <c r="F75" s="33"/>
      <c r="G75" s="33"/>
      <c r="H75" s="139"/>
      <c r="I75" s="19"/>
      <c r="J75" s="20"/>
      <c r="K75" s="20"/>
      <c r="L75" s="20"/>
      <c r="M75" s="21"/>
      <c r="N75" s="31"/>
      <c r="O75" s="23"/>
      <c r="P75" s="32"/>
      <c r="Q75" s="24"/>
      <c r="R75" s="25"/>
      <c r="S75" s="26"/>
      <c r="T75" s="26"/>
      <c r="U75" s="27"/>
      <c r="V75" s="27"/>
      <c r="W75" s="27"/>
      <c r="X75" s="28"/>
      <c r="Y75" s="29"/>
      <c r="Z75" s="12"/>
      <c r="AA75" s="30" t="s">
        <v>234</v>
      </c>
      <c r="AD75" s="3"/>
    </row>
    <row r="76" spans="1:30" s="30" customFormat="1" ht="18.75" hidden="1" customHeight="1" x14ac:dyDescent="0.25">
      <c r="A76" s="11" t="str">
        <f t="shared" si="5"/>
        <v/>
      </c>
      <c r="B76" s="11" t="str">
        <f t="shared" si="6"/>
        <v/>
      </c>
      <c r="C76" s="11">
        <v>69</v>
      </c>
      <c r="D76" s="17"/>
      <c r="E76" s="33"/>
      <c r="F76" s="33"/>
      <c r="G76" s="33"/>
      <c r="H76" s="139"/>
      <c r="I76" s="19"/>
      <c r="J76" s="20"/>
      <c r="K76" s="20"/>
      <c r="L76" s="20"/>
      <c r="M76" s="21"/>
      <c r="N76" s="31"/>
      <c r="O76" s="23"/>
      <c r="P76" s="32"/>
      <c r="Q76" s="24"/>
      <c r="R76" s="25"/>
      <c r="S76" s="26"/>
      <c r="T76" s="26"/>
      <c r="U76" s="27"/>
      <c r="V76" s="27"/>
      <c r="W76" s="27"/>
      <c r="X76" s="28"/>
      <c r="Y76" s="29"/>
      <c r="Z76" s="12"/>
      <c r="AA76" s="30" t="s">
        <v>234</v>
      </c>
      <c r="AD76" s="3"/>
    </row>
    <row r="77" spans="1:30" s="30" customFormat="1" ht="18.75" hidden="1" customHeight="1" x14ac:dyDescent="0.25">
      <c r="A77" s="11" t="str">
        <f t="shared" si="5"/>
        <v/>
      </c>
      <c r="B77" s="11" t="str">
        <f t="shared" si="6"/>
        <v/>
      </c>
      <c r="C77" s="11">
        <v>70</v>
      </c>
      <c r="D77" s="17"/>
      <c r="E77" s="33"/>
      <c r="F77" s="33"/>
      <c r="G77" s="33"/>
      <c r="H77" s="139"/>
      <c r="I77" s="19"/>
      <c r="J77" s="20"/>
      <c r="K77" s="20"/>
      <c r="L77" s="20"/>
      <c r="M77" s="21"/>
      <c r="N77" s="31"/>
      <c r="O77" s="23"/>
      <c r="P77" s="32"/>
      <c r="Q77" s="24"/>
      <c r="R77" s="25"/>
      <c r="S77" s="26"/>
      <c r="T77" s="26"/>
      <c r="U77" s="27"/>
      <c r="V77" s="27"/>
      <c r="W77" s="27"/>
      <c r="X77" s="28"/>
      <c r="Y77" s="29"/>
      <c r="Z77" s="12"/>
      <c r="AA77" s="30" t="s">
        <v>234</v>
      </c>
      <c r="AD77" s="3"/>
    </row>
    <row r="78" spans="1:30" s="30" customFormat="1" ht="18.75" hidden="1" customHeight="1" x14ac:dyDescent="0.25">
      <c r="A78" s="11" t="str">
        <f t="shared" si="5"/>
        <v/>
      </c>
      <c r="B78" s="11" t="str">
        <f t="shared" si="6"/>
        <v/>
      </c>
      <c r="C78" s="11">
        <v>71</v>
      </c>
      <c r="D78" s="17"/>
      <c r="E78" s="33"/>
      <c r="F78" s="33"/>
      <c r="G78" s="33"/>
      <c r="H78" s="139"/>
      <c r="I78" s="19"/>
      <c r="J78" s="20"/>
      <c r="K78" s="20"/>
      <c r="L78" s="20"/>
      <c r="M78" s="21"/>
      <c r="N78" s="31"/>
      <c r="O78" s="23"/>
      <c r="P78" s="32"/>
      <c r="Q78" s="24"/>
      <c r="R78" s="25"/>
      <c r="S78" s="26"/>
      <c r="T78" s="26"/>
      <c r="U78" s="27"/>
      <c r="V78" s="27"/>
      <c r="W78" s="27"/>
      <c r="X78" s="28"/>
      <c r="Y78" s="29"/>
      <c r="Z78" s="12"/>
      <c r="AA78" s="30" t="s">
        <v>234</v>
      </c>
      <c r="AD78" s="3"/>
    </row>
    <row r="79" spans="1:30" s="30" customFormat="1" ht="18.75" hidden="1" customHeight="1" x14ac:dyDescent="0.25">
      <c r="A79" s="11" t="str">
        <f t="shared" si="5"/>
        <v/>
      </c>
      <c r="B79" s="11" t="str">
        <f t="shared" si="6"/>
        <v/>
      </c>
      <c r="C79" s="11">
        <v>72</v>
      </c>
      <c r="D79" s="17"/>
      <c r="E79" s="33"/>
      <c r="F79" s="33"/>
      <c r="G79" s="33"/>
      <c r="H79" s="139"/>
      <c r="I79" s="19"/>
      <c r="J79" s="20"/>
      <c r="K79" s="20"/>
      <c r="L79" s="20"/>
      <c r="M79" s="21"/>
      <c r="N79" s="31"/>
      <c r="O79" s="23"/>
      <c r="P79" s="32"/>
      <c r="Q79" s="24"/>
      <c r="R79" s="25"/>
      <c r="S79" s="26"/>
      <c r="T79" s="26"/>
      <c r="U79" s="27"/>
      <c r="V79" s="27"/>
      <c r="W79" s="27"/>
      <c r="X79" s="28"/>
      <c r="Y79" s="29"/>
      <c r="Z79" s="12"/>
      <c r="AA79" s="30" t="s">
        <v>234</v>
      </c>
      <c r="AD79" s="3"/>
    </row>
    <row r="80" spans="1:30" s="30" customFormat="1" ht="18.75" hidden="1" customHeight="1" x14ac:dyDescent="0.25">
      <c r="A80" s="11" t="str">
        <f t="shared" si="5"/>
        <v/>
      </c>
      <c r="B80" s="11" t="str">
        <f t="shared" si="6"/>
        <v/>
      </c>
      <c r="C80" s="11">
        <v>73</v>
      </c>
      <c r="D80" s="17"/>
      <c r="E80" s="33"/>
      <c r="F80" s="33"/>
      <c r="G80" s="33"/>
      <c r="H80" s="139"/>
      <c r="I80" s="19"/>
      <c r="J80" s="20"/>
      <c r="K80" s="20"/>
      <c r="L80" s="20"/>
      <c r="M80" s="21"/>
      <c r="N80" s="31"/>
      <c r="O80" s="23"/>
      <c r="P80" s="32"/>
      <c r="Q80" s="24"/>
      <c r="R80" s="25"/>
      <c r="S80" s="26"/>
      <c r="T80" s="26"/>
      <c r="U80" s="27"/>
      <c r="V80" s="27"/>
      <c r="W80" s="27"/>
      <c r="X80" s="28"/>
      <c r="Y80" s="29"/>
      <c r="Z80" s="12"/>
      <c r="AA80" s="30" t="s">
        <v>234</v>
      </c>
      <c r="AD80" s="3"/>
    </row>
    <row r="81" spans="1:30" s="30" customFormat="1" ht="18.75" hidden="1" customHeight="1" x14ac:dyDescent="0.25">
      <c r="A81" s="11" t="str">
        <f t="shared" si="5"/>
        <v/>
      </c>
      <c r="B81" s="11" t="str">
        <f t="shared" si="6"/>
        <v/>
      </c>
      <c r="C81" s="11">
        <v>74</v>
      </c>
      <c r="D81" s="17"/>
      <c r="E81" s="33"/>
      <c r="F81" s="33"/>
      <c r="G81" s="33"/>
      <c r="H81" s="139"/>
      <c r="I81" s="19"/>
      <c r="J81" s="20"/>
      <c r="K81" s="20"/>
      <c r="L81" s="20"/>
      <c r="M81" s="21"/>
      <c r="N81" s="31"/>
      <c r="O81" s="23"/>
      <c r="P81" s="32"/>
      <c r="Q81" s="24"/>
      <c r="R81" s="25"/>
      <c r="S81" s="26"/>
      <c r="T81" s="26"/>
      <c r="U81" s="27"/>
      <c r="V81" s="27"/>
      <c r="W81" s="27"/>
      <c r="X81" s="28"/>
      <c r="Y81" s="29"/>
      <c r="Z81" s="12"/>
      <c r="AA81" s="30" t="s">
        <v>234</v>
      </c>
      <c r="AD81" s="3"/>
    </row>
    <row r="82" spans="1:30" s="30" customFormat="1" ht="18.75" hidden="1" customHeight="1" x14ac:dyDescent="0.25">
      <c r="A82" s="11" t="str">
        <f t="shared" si="5"/>
        <v/>
      </c>
      <c r="B82" s="11" t="str">
        <f t="shared" si="6"/>
        <v/>
      </c>
      <c r="C82" s="11">
        <v>75</v>
      </c>
      <c r="D82" s="17"/>
      <c r="E82" s="33"/>
      <c r="F82" s="33"/>
      <c r="G82" s="33"/>
      <c r="H82" s="139"/>
      <c r="I82" s="19"/>
      <c r="J82" s="20"/>
      <c r="K82" s="20"/>
      <c r="L82" s="20"/>
      <c r="M82" s="21"/>
      <c r="N82" s="31"/>
      <c r="O82" s="23"/>
      <c r="P82" s="32"/>
      <c r="Q82" s="24"/>
      <c r="R82" s="25"/>
      <c r="S82" s="26"/>
      <c r="T82" s="26"/>
      <c r="U82" s="27"/>
      <c r="V82" s="27"/>
      <c r="W82" s="27"/>
      <c r="X82" s="28"/>
      <c r="Y82" s="29"/>
      <c r="Z82" s="12"/>
      <c r="AA82" s="30" t="s">
        <v>234</v>
      </c>
      <c r="AD82" s="3"/>
    </row>
    <row r="83" spans="1:30" s="30" customFormat="1" ht="18.75" hidden="1" customHeight="1" x14ac:dyDescent="0.25">
      <c r="A83" s="11" t="str">
        <f t="shared" si="5"/>
        <v/>
      </c>
      <c r="B83" s="11" t="str">
        <f t="shared" si="6"/>
        <v/>
      </c>
      <c r="C83" s="11">
        <v>76</v>
      </c>
      <c r="D83" s="17"/>
      <c r="E83" s="33"/>
      <c r="F83" s="33"/>
      <c r="G83" s="33"/>
      <c r="H83" s="139"/>
      <c r="I83" s="19"/>
      <c r="J83" s="20"/>
      <c r="K83" s="20"/>
      <c r="L83" s="20"/>
      <c r="M83" s="21"/>
      <c r="N83" s="31"/>
      <c r="O83" s="23"/>
      <c r="P83" s="32"/>
      <c r="Q83" s="24"/>
      <c r="R83" s="25"/>
      <c r="S83" s="26"/>
      <c r="T83" s="26"/>
      <c r="U83" s="27"/>
      <c r="V83" s="27"/>
      <c r="W83" s="27"/>
      <c r="X83" s="28"/>
      <c r="Y83" s="29"/>
      <c r="Z83" s="12"/>
      <c r="AA83" s="30" t="s">
        <v>234</v>
      </c>
      <c r="AD83" s="3"/>
    </row>
    <row r="84" spans="1:30" s="30" customFormat="1" ht="18.75" hidden="1" customHeight="1" x14ac:dyDescent="0.25">
      <c r="A84" s="11" t="str">
        <f t="shared" si="5"/>
        <v/>
      </c>
      <c r="B84" s="11" t="str">
        <f t="shared" si="6"/>
        <v/>
      </c>
      <c r="C84" s="11">
        <v>77</v>
      </c>
      <c r="D84" s="17"/>
      <c r="E84" s="33"/>
      <c r="F84" s="33"/>
      <c r="G84" s="33"/>
      <c r="H84" s="139"/>
      <c r="I84" s="19"/>
      <c r="J84" s="20"/>
      <c r="K84" s="20"/>
      <c r="L84" s="20"/>
      <c r="M84" s="21"/>
      <c r="N84" s="31"/>
      <c r="O84" s="23"/>
      <c r="P84" s="32"/>
      <c r="Q84" s="24"/>
      <c r="R84" s="25"/>
      <c r="S84" s="26"/>
      <c r="T84" s="26"/>
      <c r="U84" s="27"/>
      <c r="V84" s="27"/>
      <c r="W84" s="27"/>
      <c r="X84" s="28"/>
      <c r="Y84" s="29"/>
      <c r="Z84" s="12"/>
      <c r="AA84" s="30" t="s">
        <v>234</v>
      </c>
      <c r="AD84" s="3"/>
    </row>
    <row r="85" spans="1:30" s="30" customFormat="1" ht="18.75" hidden="1" customHeight="1" x14ac:dyDescent="0.25">
      <c r="A85" s="11" t="str">
        <f t="shared" si="5"/>
        <v/>
      </c>
      <c r="B85" s="11" t="str">
        <f t="shared" si="6"/>
        <v/>
      </c>
      <c r="C85" s="11">
        <v>78</v>
      </c>
      <c r="D85" s="17"/>
      <c r="E85" s="33"/>
      <c r="F85" s="33"/>
      <c r="G85" s="33"/>
      <c r="H85" s="139"/>
      <c r="I85" s="19"/>
      <c r="J85" s="20"/>
      <c r="K85" s="20"/>
      <c r="L85" s="20"/>
      <c r="M85" s="21"/>
      <c r="N85" s="31"/>
      <c r="O85" s="23"/>
      <c r="P85" s="32"/>
      <c r="Q85" s="24"/>
      <c r="R85" s="25"/>
      <c r="S85" s="26"/>
      <c r="T85" s="26"/>
      <c r="U85" s="27"/>
      <c r="V85" s="27"/>
      <c r="W85" s="27"/>
      <c r="X85" s="28"/>
      <c r="Y85" s="29"/>
      <c r="Z85" s="12"/>
      <c r="AA85" s="30" t="s">
        <v>234</v>
      </c>
      <c r="AD85" s="3"/>
    </row>
    <row r="86" spans="1:30" s="30" customFormat="1" ht="18.75" hidden="1" customHeight="1" x14ac:dyDescent="0.25">
      <c r="A86" s="11" t="str">
        <f t="shared" si="5"/>
        <v/>
      </c>
      <c r="B86" s="11" t="str">
        <f t="shared" si="6"/>
        <v/>
      </c>
      <c r="C86" s="11">
        <v>79</v>
      </c>
      <c r="D86" s="17"/>
      <c r="E86" s="33"/>
      <c r="F86" s="33"/>
      <c r="G86" s="33"/>
      <c r="H86" s="139"/>
      <c r="I86" s="19"/>
      <c r="J86" s="20"/>
      <c r="K86" s="20"/>
      <c r="L86" s="20"/>
      <c r="M86" s="21"/>
      <c r="N86" s="31"/>
      <c r="O86" s="23"/>
      <c r="P86" s="32"/>
      <c r="Q86" s="24"/>
      <c r="R86" s="25"/>
      <c r="S86" s="26"/>
      <c r="T86" s="26"/>
      <c r="U86" s="27"/>
      <c r="V86" s="27"/>
      <c r="W86" s="27"/>
      <c r="X86" s="28"/>
      <c r="Y86" s="29"/>
      <c r="Z86" s="12"/>
      <c r="AA86" s="30" t="s">
        <v>234</v>
      </c>
      <c r="AD86" s="3"/>
    </row>
    <row r="87" spans="1:30" s="30" customFormat="1" ht="18.75" hidden="1" customHeight="1" x14ac:dyDescent="0.25">
      <c r="A87" s="11" t="str">
        <f t="shared" si="5"/>
        <v/>
      </c>
      <c r="B87" s="11" t="str">
        <f t="shared" si="6"/>
        <v/>
      </c>
      <c r="C87" s="11">
        <v>80</v>
      </c>
      <c r="D87" s="17"/>
      <c r="E87" s="33"/>
      <c r="F87" s="33"/>
      <c r="G87" s="33"/>
      <c r="H87" s="139"/>
      <c r="I87" s="19"/>
      <c r="J87" s="20"/>
      <c r="K87" s="20"/>
      <c r="L87" s="20"/>
      <c r="M87" s="21"/>
      <c r="N87" s="31"/>
      <c r="O87" s="23"/>
      <c r="P87" s="32"/>
      <c r="Q87" s="24"/>
      <c r="R87" s="25"/>
      <c r="S87" s="26"/>
      <c r="T87" s="26"/>
      <c r="U87" s="27"/>
      <c r="V87" s="27"/>
      <c r="W87" s="27"/>
      <c r="X87" s="28"/>
      <c r="Y87" s="29"/>
      <c r="Z87" s="12"/>
      <c r="AA87" s="30" t="s">
        <v>234</v>
      </c>
      <c r="AD87" s="3"/>
    </row>
    <row r="88" spans="1:30" s="30" customFormat="1" ht="18.75" hidden="1" customHeight="1" x14ac:dyDescent="0.25">
      <c r="A88" s="11" t="str">
        <f t="shared" si="5"/>
        <v/>
      </c>
      <c r="B88" s="11" t="str">
        <f t="shared" si="6"/>
        <v/>
      </c>
      <c r="C88" s="11">
        <v>81</v>
      </c>
      <c r="D88" s="17"/>
      <c r="E88" s="33"/>
      <c r="F88" s="33"/>
      <c r="G88" s="33"/>
      <c r="H88" s="139"/>
      <c r="I88" s="19"/>
      <c r="J88" s="20"/>
      <c r="K88" s="20"/>
      <c r="L88" s="20"/>
      <c r="M88" s="21"/>
      <c r="N88" s="31"/>
      <c r="O88" s="23"/>
      <c r="P88" s="32"/>
      <c r="Q88" s="24"/>
      <c r="R88" s="25"/>
      <c r="S88" s="26"/>
      <c r="T88" s="26"/>
      <c r="U88" s="27"/>
      <c r="V88" s="27"/>
      <c r="W88" s="27"/>
      <c r="X88" s="28"/>
      <c r="Y88" s="29"/>
      <c r="Z88" s="12"/>
      <c r="AA88" s="30" t="s">
        <v>234</v>
      </c>
      <c r="AD88" s="3"/>
    </row>
    <row r="89" spans="1:30" s="30" customFormat="1" ht="18.75" hidden="1" customHeight="1" x14ac:dyDescent="0.25">
      <c r="A89" s="11" t="str">
        <f t="shared" si="5"/>
        <v/>
      </c>
      <c r="B89" s="11" t="str">
        <f t="shared" si="6"/>
        <v/>
      </c>
      <c r="C89" s="11">
        <v>82</v>
      </c>
      <c r="D89" s="17"/>
      <c r="E89" s="33"/>
      <c r="F89" s="33"/>
      <c r="G89" s="33"/>
      <c r="H89" s="139"/>
      <c r="I89" s="19"/>
      <c r="J89" s="20"/>
      <c r="K89" s="20"/>
      <c r="L89" s="20"/>
      <c r="M89" s="21"/>
      <c r="N89" s="31"/>
      <c r="O89" s="23"/>
      <c r="P89" s="32"/>
      <c r="Q89" s="24"/>
      <c r="R89" s="25"/>
      <c r="S89" s="26"/>
      <c r="T89" s="26"/>
      <c r="U89" s="27"/>
      <c r="V89" s="27"/>
      <c r="W89" s="27"/>
      <c r="X89" s="28"/>
      <c r="Y89" s="29"/>
      <c r="Z89" s="12"/>
      <c r="AA89" s="30" t="s">
        <v>234</v>
      </c>
      <c r="AD89" s="3"/>
    </row>
    <row r="90" spans="1:30" s="30" customFormat="1" ht="18.75" hidden="1" customHeight="1" x14ac:dyDescent="0.25">
      <c r="A90" s="11" t="str">
        <f t="shared" si="5"/>
        <v/>
      </c>
      <c r="B90" s="11" t="str">
        <f t="shared" si="6"/>
        <v/>
      </c>
      <c r="C90" s="11">
        <v>83</v>
      </c>
      <c r="D90" s="17"/>
      <c r="E90" s="33"/>
      <c r="F90" s="33"/>
      <c r="G90" s="33"/>
      <c r="H90" s="139"/>
      <c r="I90" s="19"/>
      <c r="J90" s="20"/>
      <c r="K90" s="20"/>
      <c r="L90" s="20"/>
      <c r="M90" s="21"/>
      <c r="N90" s="31"/>
      <c r="O90" s="23"/>
      <c r="P90" s="32"/>
      <c r="Q90" s="24"/>
      <c r="R90" s="25"/>
      <c r="S90" s="26"/>
      <c r="T90" s="26"/>
      <c r="U90" s="27"/>
      <c r="V90" s="27"/>
      <c r="W90" s="27"/>
      <c r="X90" s="28"/>
      <c r="Y90" s="29"/>
      <c r="Z90" s="12"/>
      <c r="AA90" s="30" t="s">
        <v>234</v>
      </c>
      <c r="AD90" s="3"/>
    </row>
    <row r="91" spans="1:30" s="30" customFormat="1" ht="18.75" hidden="1" customHeight="1" x14ac:dyDescent="0.25">
      <c r="A91" s="11" t="str">
        <f t="shared" si="5"/>
        <v/>
      </c>
      <c r="B91" s="11" t="str">
        <f t="shared" si="6"/>
        <v/>
      </c>
      <c r="C91" s="11">
        <v>84</v>
      </c>
      <c r="D91" s="17"/>
      <c r="E91" s="33"/>
      <c r="F91" s="33"/>
      <c r="G91" s="33"/>
      <c r="H91" s="139"/>
      <c r="I91" s="19"/>
      <c r="J91" s="20"/>
      <c r="K91" s="20"/>
      <c r="L91" s="20"/>
      <c r="M91" s="21"/>
      <c r="N91" s="31"/>
      <c r="O91" s="23"/>
      <c r="P91" s="32"/>
      <c r="Q91" s="24"/>
      <c r="R91" s="25"/>
      <c r="S91" s="26"/>
      <c r="T91" s="26"/>
      <c r="U91" s="27"/>
      <c r="V91" s="27"/>
      <c r="W91" s="27"/>
      <c r="X91" s="28"/>
      <c r="Y91" s="29"/>
      <c r="Z91" s="12"/>
      <c r="AA91" s="30" t="s">
        <v>234</v>
      </c>
      <c r="AD91" s="3"/>
    </row>
    <row r="92" spans="1:30" s="30" customFormat="1" ht="18.75" hidden="1" customHeight="1" x14ac:dyDescent="0.25">
      <c r="A92" s="11"/>
      <c r="B92" s="11"/>
      <c r="C92" s="11"/>
      <c r="D92" s="17"/>
      <c r="E92" s="33"/>
      <c r="F92" s="33"/>
      <c r="G92" s="33"/>
      <c r="H92" s="139"/>
      <c r="I92" s="19"/>
      <c r="J92" s="20"/>
      <c r="K92" s="20"/>
      <c r="L92" s="20"/>
      <c r="M92" s="21"/>
      <c r="N92" s="31"/>
      <c r="O92" s="23"/>
      <c r="P92" s="32"/>
      <c r="Q92" s="24"/>
      <c r="R92" s="25"/>
      <c r="S92" s="26"/>
      <c r="T92" s="26"/>
      <c r="U92" s="27"/>
      <c r="V92" s="27"/>
      <c r="W92" s="27"/>
      <c r="X92" s="28"/>
      <c r="Y92" s="29"/>
      <c r="Z92" s="12"/>
      <c r="AD92" s="3"/>
    </row>
    <row r="93" spans="1:30" s="30" customFormat="1" ht="18.75" hidden="1" customHeight="1" x14ac:dyDescent="0.25">
      <c r="A93" s="11"/>
      <c r="B93" s="11"/>
      <c r="C93" s="11"/>
      <c r="D93" s="17"/>
      <c r="E93" s="33"/>
      <c r="F93" s="33"/>
      <c r="G93" s="33"/>
      <c r="H93" s="139"/>
      <c r="I93" s="19"/>
      <c r="J93" s="20"/>
      <c r="K93" s="20"/>
      <c r="L93" s="20"/>
      <c r="M93" s="21"/>
      <c r="N93" s="31"/>
      <c r="O93" s="23"/>
      <c r="P93" s="32"/>
      <c r="Q93" s="24"/>
      <c r="R93" s="25"/>
      <c r="S93" s="26"/>
      <c r="T93" s="26"/>
      <c r="U93" s="27"/>
      <c r="V93" s="27"/>
      <c r="W93" s="27"/>
      <c r="X93" s="28"/>
      <c r="Y93" s="29"/>
      <c r="Z93" s="12"/>
      <c r="AD93" s="3"/>
    </row>
    <row r="94" spans="1:30" s="30" customFormat="1" ht="18.75" hidden="1" customHeight="1" x14ac:dyDescent="0.25">
      <c r="A94" s="11"/>
      <c r="B94" s="11"/>
      <c r="C94" s="11"/>
      <c r="D94" s="17"/>
      <c r="E94" s="33"/>
      <c r="F94" s="33"/>
      <c r="G94" s="33"/>
      <c r="H94" s="139"/>
      <c r="I94" s="19"/>
      <c r="J94" s="20"/>
      <c r="K94" s="20"/>
      <c r="L94" s="20"/>
      <c r="M94" s="21"/>
      <c r="N94" s="31"/>
      <c r="O94" s="23"/>
      <c r="P94" s="32"/>
      <c r="Q94" s="24"/>
      <c r="R94" s="25"/>
      <c r="S94" s="26"/>
      <c r="T94" s="26"/>
      <c r="U94" s="27"/>
      <c r="V94" s="27"/>
      <c r="W94" s="27"/>
      <c r="X94" s="28"/>
      <c r="Y94" s="29"/>
      <c r="Z94" s="12"/>
      <c r="AD94" s="3"/>
    </row>
    <row r="95" spans="1:30" s="30" customFormat="1" ht="18.75" hidden="1" customHeight="1" x14ac:dyDescent="0.25">
      <c r="A95" s="11"/>
      <c r="B95" s="11"/>
      <c r="C95" s="11"/>
      <c r="D95" s="17"/>
      <c r="E95" s="33"/>
      <c r="F95" s="33"/>
      <c r="G95" s="33"/>
      <c r="H95" s="139"/>
      <c r="I95" s="19"/>
      <c r="J95" s="20"/>
      <c r="K95" s="20"/>
      <c r="L95" s="20"/>
      <c r="M95" s="21"/>
      <c r="N95" s="31"/>
      <c r="O95" s="23"/>
      <c r="P95" s="32"/>
      <c r="Q95" s="24"/>
      <c r="R95" s="25"/>
      <c r="S95" s="26"/>
      <c r="T95" s="26"/>
      <c r="U95" s="27"/>
      <c r="V95" s="27"/>
      <c r="W95" s="27"/>
      <c r="X95" s="28"/>
      <c r="Y95" s="29"/>
      <c r="Z95" s="12"/>
      <c r="AD95" s="3"/>
    </row>
    <row r="96" spans="1:30" s="30" customFormat="1" ht="18.75" hidden="1" customHeight="1" x14ac:dyDescent="0.25">
      <c r="A96" s="11"/>
      <c r="B96" s="11"/>
      <c r="C96" s="11"/>
      <c r="D96" s="17"/>
      <c r="E96" s="33"/>
      <c r="F96" s="33"/>
      <c r="G96" s="33"/>
      <c r="H96" s="139"/>
      <c r="I96" s="19"/>
      <c r="J96" s="20"/>
      <c r="K96" s="20"/>
      <c r="L96" s="20"/>
      <c r="M96" s="21"/>
      <c r="N96" s="31"/>
      <c r="O96" s="23"/>
      <c r="P96" s="32"/>
      <c r="Q96" s="24"/>
      <c r="R96" s="25"/>
      <c r="S96" s="26"/>
      <c r="T96" s="26"/>
      <c r="U96" s="27"/>
      <c r="V96" s="27"/>
      <c r="W96" s="27"/>
      <c r="X96" s="28"/>
      <c r="Y96" s="29"/>
      <c r="Z96" s="12"/>
      <c r="AD96" s="3"/>
    </row>
    <row r="97" spans="1:30" s="30" customFormat="1" ht="18.75" hidden="1" customHeight="1" x14ac:dyDescent="0.25">
      <c r="A97" s="11"/>
      <c r="B97" s="11"/>
      <c r="C97" s="11"/>
      <c r="D97" s="17"/>
      <c r="E97" s="33"/>
      <c r="F97" s="33"/>
      <c r="G97" s="33"/>
      <c r="H97" s="139"/>
      <c r="I97" s="19"/>
      <c r="J97" s="20"/>
      <c r="K97" s="20"/>
      <c r="L97" s="20"/>
      <c r="M97" s="21"/>
      <c r="N97" s="31"/>
      <c r="O97" s="23"/>
      <c r="P97" s="32"/>
      <c r="Q97" s="24"/>
      <c r="R97" s="25"/>
      <c r="S97" s="26"/>
      <c r="T97" s="26"/>
      <c r="U97" s="27"/>
      <c r="V97" s="27"/>
      <c r="W97" s="27"/>
      <c r="X97" s="28"/>
      <c r="Y97" s="29"/>
      <c r="Z97" s="12"/>
      <c r="AD97" s="3"/>
    </row>
    <row r="98" spans="1:30" s="30" customFormat="1" ht="18.75" hidden="1" customHeight="1" x14ac:dyDescent="0.25">
      <c r="A98" s="11"/>
      <c r="B98" s="11"/>
      <c r="C98" s="11"/>
      <c r="D98" s="17"/>
      <c r="E98" s="33"/>
      <c r="F98" s="33"/>
      <c r="G98" s="33"/>
      <c r="H98" s="139"/>
      <c r="I98" s="19"/>
      <c r="J98" s="20"/>
      <c r="K98" s="20"/>
      <c r="L98" s="20"/>
      <c r="M98" s="21"/>
      <c r="N98" s="31"/>
      <c r="O98" s="23"/>
      <c r="P98" s="32"/>
      <c r="Q98" s="24"/>
      <c r="R98" s="25"/>
      <c r="S98" s="26"/>
      <c r="T98" s="26"/>
      <c r="U98" s="27"/>
      <c r="V98" s="27"/>
      <c r="W98" s="27"/>
      <c r="X98" s="28"/>
      <c r="Y98" s="29"/>
      <c r="Z98" s="12"/>
      <c r="AD98" s="3"/>
    </row>
    <row r="99" spans="1:30" s="30" customFormat="1" ht="18.75" hidden="1" customHeight="1" x14ac:dyDescent="0.25">
      <c r="A99" s="11"/>
      <c r="B99" s="11"/>
      <c r="C99" s="11"/>
      <c r="D99" s="17"/>
      <c r="E99" s="33"/>
      <c r="F99" s="33"/>
      <c r="G99" s="33"/>
      <c r="H99" s="139"/>
      <c r="I99" s="19"/>
      <c r="J99" s="20"/>
      <c r="K99" s="20"/>
      <c r="L99" s="20"/>
      <c r="M99" s="21"/>
      <c r="N99" s="31"/>
      <c r="O99" s="23"/>
      <c r="P99" s="32"/>
      <c r="Q99" s="24"/>
      <c r="R99" s="25"/>
      <c r="S99" s="26"/>
      <c r="T99" s="26"/>
      <c r="U99" s="27"/>
      <c r="V99" s="27"/>
      <c r="W99" s="27"/>
      <c r="X99" s="28"/>
      <c r="Y99" s="29"/>
      <c r="Z99" s="12"/>
      <c r="AD99" s="3"/>
    </row>
    <row r="100" spans="1:30" s="30" customFormat="1" ht="18.75" hidden="1" customHeight="1" x14ac:dyDescent="0.25">
      <c r="A100" s="11"/>
      <c r="B100" s="11"/>
      <c r="C100" s="11"/>
      <c r="D100" s="17"/>
      <c r="E100" s="33"/>
      <c r="F100" s="33"/>
      <c r="G100" s="33"/>
      <c r="H100" s="139"/>
      <c r="I100" s="19"/>
      <c r="J100" s="20"/>
      <c r="K100" s="20"/>
      <c r="L100" s="20"/>
      <c r="M100" s="21"/>
      <c r="N100" s="31"/>
      <c r="O100" s="23"/>
      <c r="P100" s="32"/>
      <c r="Q100" s="24"/>
      <c r="R100" s="25"/>
      <c r="S100" s="26"/>
      <c r="T100" s="26"/>
      <c r="U100" s="27"/>
      <c r="V100" s="27"/>
      <c r="W100" s="27"/>
      <c r="X100" s="28"/>
      <c r="Y100" s="29"/>
      <c r="Z100" s="12"/>
      <c r="AD100" s="3"/>
    </row>
    <row r="101" spans="1:30" s="30" customFormat="1" ht="18.75" hidden="1" customHeight="1" x14ac:dyDescent="0.25">
      <c r="A101" s="11"/>
      <c r="B101" s="11"/>
      <c r="C101" s="11"/>
      <c r="D101" s="17"/>
      <c r="E101" s="33"/>
      <c r="F101" s="33"/>
      <c r="G101" s="33"/>
      <c r="H101" s="139"/>
      <c r="I101" s="19"/>
      <c r="J101" s="20"/>
      <c r="K101" s="20"/>
      <c r="L101" s="20"/>
      <c r="M101" s="21"/>
      <c r="N101" s="31"/>
      <c r="O101" s="23"/>
      <c r="P101" s="32"/>
      <c r="Q101" s="24"/>
      <c r="R101" s="25"/>
      <c r="S101" s="26"/>
      <c r="T101" s="26"/>
      <c r="U101" s="27"/>
      <c r="V101" s="27"/>
      <c r="W101" s="27"/>
      <c r="X101" s="28"/>
      <c r="Y101" s="29"/>
      <c r="Z101" s="12"/>
      <c r="AD101" s="3"/>
    </row>
    <row r="102" spans="1:30" s="30" customFormat="1" ht="18.75" hidden="1" customHeight="1" x14ac:dyDescent="0.25">
      <c r="A102" s="11"/>
      <c r="B102" s="11"/>
      <c r="C102" s="11"/>
      <c r="D102" s="17"/>
      <c r="E102" s="33"/>
      <c r="F102" s="33"/>
      <c r="G102" s="33"/>
      <c r="H102" s="139"/>
      <c r="I102" s="19"/>
      <c r="J102" s="20"/>
      <c r="K102" s="20"/>
      <c r="L102" s="20"/>
      <c r="M102" s="21"/>
      <c r="N102" s="31"/>
      <c r="O102" s="23"/>
      <c r="P102" s="32"/>
      <c r="Q102" s="24"/>
      <c r="R102" s="25"/>
      <c r="S102" s="26"/>
      <c r="T102" s="26"/>
      <c r="U102" s="27"/>
      <c r="V102" s="27"/>
      <c r="W102" s="27"/>
      <c r="X102" s="28"/>
      <c r="Y102" s="29"/>
      <c r="Z102" s="12"/>
      <c r="AD102" s="3"/>
    </row>
    <row r="103" spans="1:30" s="30" customFormat="1" ht="18.75" hidden="1" customHeight="1" x14ac:dyDescent="0.25">
      <c r="A103" s="11"/>
      <c r="B103" s="11"/>
      <c r="C103" s="11"/>
      <c r="D103" s="17"/>
      <c r="E103" s="33"/>
      <c r="F103" s="33"/>
      <c r="G103" s="33"/>
      <c r="H103" s="139"/>
      <c r="I103" s="19"/>
      <c r="J103" s="20"/>
      <c r="K103" s="20"/>
      <c r="L103" s="20"/>
      <c r="M103" s="21"/>
      <c r="N103" s="31"/>
      <c r="O103" s="23"/>
      <c r="P103" s="32"/>
      <c r="Q103" s="24"/>
      <c r="R103" s="25"/>
      <c r="S103" s="26"/>
      <c r="T103" s="26"/>
      <c r="U103" s="27"/>
      <c r="V103" s="27"/>
      <c r="W103" s="27"/>
      <c r="X103" s="28"/>
      <c r="Y103" s="29"/>
      <c r="Z103" s="12"/>
      <c r="AD103" s="3"/>
    </row>
    <row r="104" spans="1:30" s="30" customFormat="1" ht="18.75" hidden="1" customHeight="1" x14ac:dyDescent="0.25">
      <c r="A104" s="11"/>
      <c r="B104" s="11"/>
      <c r="C104" s="11"/>
      <c r="D104" s="17"/>
      <c r="E104" s="33"/>
      <c r="F104" s="33"/>
      <c r="G104" s="33"/>
      <c r="H104" s="139"/>
      <c r="I104" s="19"/>
      <c r="J104" s="20"/>
      <c r="K104" s="20"/>
      <c r="L104" s="20"/>
      <c r="M104" s="21"/>
      <c r="N104" s="31"/>
      <c r="O104" s="23"/>
      <c r="P104" s="32"/>
      <c r="Q104" s="24"/>
      <c r="R104" s="25"/>
      <c r="S104" s="26"/>
      <c r="T104" s="26"/>
      <c r="U104" s="27"/>
      <c r="V104" s="27"/>
      <c r="W104" s="27"/>
      <c r="X104" s="28"/>
      <c r="Y104" s="29"/>
      <c r="Z104" s="12"/>
      <c r="AD104" s="3"/>
    </row>
    <row r="105" spans="1:30" s="30" customFormat="1" ht="18.75" hidden="1" customHeight="1" x14ac:dyDescent="0.25">
      <c r="A105" s="11"/>
      <c r="B105" s="11"/>
      <c r="C105" s="11"/>
      <c r="D105" s="17"/>
      <c r="E105" s="33"/>
      <c r="F105" s="33"/>
      <c r="G105" s="33"/>
      <c r="H105" s="139"/>
      <c r="I105" s="19"/>
      <c r="J105" s="20"/>
      <c r="K105" s="20"/>
      <c r="L105" s="20"/>
      <c r="M105" s="21"/>
      <c r="N105" s="31"/>
      <c r="O105" s="23"/>
      <c r="P105" s="32"/>
      <c r="Q105" s="24"/>
      <c r="R105" s="25"/>
      <c r="S105" s="26"/>
      <c r="T105" s="26"/>
      <c r="U105" s="27"/>
      <c r="V105" s="27"/>
      <c r="W105" s="27"/>
      <c r="X105" s="28"/>
      <c r="Y105" s="29"/>
      <c r="Z105" s="12"/>
      <c r="AD105" s="3"/>
    </row>
    <row r="106" spans="1:30" s="30" customFormat="1" ht="18.75" hidden="1" customHeight="1" x14ac:dyDescent="0.25">
      <c r="A106" s="11" t="str">
        <f t="shared" si="5"/>
        <v/>
      </c>
      <c r="B106" s="11" t="str">
        <f t="shared" si="6"/>
        <v/>
      </c>
      <c r="C106" s="11">
        <v>85</v>
      </c>
      <c r="D106" s="17"/>
      <c r="E106" s="33"/>
      <c r="F106" s="33"/>
      <c r="G106" s="33"/>
      <c r="H106" s="138"/>
      <c r="I106" s="19"/>
      <c r="J106" s="20"/>
      <c r="K106" s="20"/>
      <c r="L106" s="20"/>
      <c r="M106" s="21"/>
      <c r="N106" s="31"/>
      <c r="O106" s="23"/>
      <c r="P106" s="32"/>
      <c r="Q106" s="24"/>
      <c r="R106" s="25"/>
      <c r="S106" s="26"/>
      <c r="T106" s="26"/>
      <c r="U106" s="27"/>
      <c r="V106" s="27"/>
      <c r="W106" s="27"/>
      <c r="X106" s="28"/>
      <c r="Y106" s="29"/>
      <c r="Z106" s="34"/>
      <c r="AA106" s="30" t="s">
        <v>234</v>
      </c>
      <c r="AD106" s="3"/>
    </row>
    <row r="107" spans="1:30" s="30" customFormat="1" ht="18.75" hidden="1" customHeight="1" x14ac:dyDescent="0.25">
      <c r="A107" s="11" t="str">
        <f t="shared" si="5"/>
        <v/>
      </c>
      <c r="B107" s="11" t="str">
        <f t="shared" si="6"/>
        <v/>
      </c>
      <c r="C107" s="11">
        <v>86</v>
      </c>
      <c r="D107" s="17"/>
      <c r="E107" s="33"/>
      <c r="F107" s="33"/>
      <c r="G107" s="33"/>
      <c r="H107" s="138"/>
      <c r="I107" s="19"/>
      <c r="J107" s="20"/>
      <c r="K107" s="20"/>
      <c r="L107" s="20"/>
      <c r="M107" s="21"/>
      <c r="N107" s="31"/>
      <c r="O107" s="23"/>
      <c r="P107" s="32"/>
      <c r="Q107" s="24"/>
      <c r="R107" s="25"/>
      <c r="S107" s="26"/>
      <c r="T107" s="26"/>
      <c r="U107" s="27"/>
      <c r="V107" s="27"/>
      <c r="W107" s="27"/>
      <c r="X107" s="28"/>
      <c r="Y107" s="29"/>
      <c r="Z107" s="34"/>
      <c r="AA107" s="30" t="s">
        <v>234</v>
      </c>
      <c r="AD107" s="3"/>
    </row>
    <row r="108" spans="1:30" s="30" customFormat="1" ht="18.75" hidden="1" customHeight="1" x14ac:dyDescent="0.25">
      <c r="A108" s="11" t="str">
        <f t="shared" si="5"/>
        <v/>
      </c>
      <c r="B108" s="11" t="str">
        <f t="shared" si="6"/>
        <v/>
      </c>
      <c r="C108" s="11">
        <v>87</v>
      </c>
      <c r="D108" s="17"/>
      <c r="E108" s="33"/>
      <c r="F108" s="33"/>
      <c r="G108" s="33"/>
      <c r="H108" s="138"/>
      <c r="I108" s="19"/>
      <c r="J108" s="20"/>
      <c r="K108" s="20"/>
      <c r="L108" s="20"/>
      <c r="M108" s="21"/>
      <c r="N108" s="31"/>
      <c r="O108" s="23"/>
      <c r="P108" s="32"/>
      <c r="Q108" s="24"/>
      <c r="R108" s="25"/>
      <c r="S108" s="26"/>
      <c r="T108" s="26"/>
      <c r="U108" s="27"/>
      <c r="V108" s="27"/>
      <c r="W108" s="27"/>
      <c r="X108" s="28"/>
      <c r="Y108" s="29"/>
      <c r="Z108" s="34"/>
      <c r="AA108" s="30" t="s">
        <v>234</v>
      </c>
      <c r="AD108" s="3"/>
    </row>
    <row r="109" spans="1:30" s="30" customFormat="1" ht="18.75" hidden="1" customHeight="1" x14ac:dyDescent="0.25">
      <c r="A109" s="11" t="str">
        <f t="shared" si="5"/>
        <v/>
      </c>
      <c r="B109" s="11" t="str">
        <f t="shared" si="6"/>
        <v/>
      </c>
      <c r="C109" s="11">
        <v>88</v>
      </c>
      <c r="D109" s="17"/>
      <c r="E109" s="33"/>
      <c r="F109" s="33"/>
      <c r="G109" s="33"/>
      <c r="H109" s="138"/>
      <c r="I109" s="19"/>
      <c r="J109" s="20"/>
      <c r="K109" s="20"/>
      <c r="L109" s="20"/>
      <c r="M109" s="21"/>
      <c r="N109" s="31"/>
      <c r="O109" s="23"/>
      <c r="P109" s="32"/>
      <c r="Q109" s="24"/>
      <c r="R109" s="25"/>
      <c r="S109" s="26"/>
      <c r="T109" s="26"/>
      <c r="U109" s="27"/>
      <c r="V109" s="27"/>
      <c r="W109" s="27"/>
      <c r="X109" s="28"/>
      <c r="Y109" s="29"/>
      <c r="Z109" s="34"/>
      <c r="AA109" s="30" t="s">
        <v>234</v>
      </c>
      <c r="AD109" s="3"/>
    </row>
    <row r="110" spans="1:30" s="30" customFormat="1" ht="18.75" hidden="1" customHeight="1" x14ac:dyDescent="0.25">
      <c r="A110" s="11" t="str">
        <f t="shared" si="5"/>
        <v/>
      </c>
      <c r="B110" s="11" t="str">
        <f t="shared" si="6"/>
        <v/>
      </c>
      <c r="C110" s="11">
        <v>89</v>
      </c>
      <c r="D110" s="17"/>
      <c r="E110" s="33"/>
      <c r="F110" s="33"/>
      <c r="G110" s="33"/>
      <c r="H110" s="138"/>
      <c r="I110" s="19"/>
      <c r="J110" s="20"/>
      <c r="K110" s="20"/>
      <c r="L110" s="20"/>
      <c r="M110" s="21"/>
      <c r="N110" s="31"/>
      <c r="O110" s="23"/>
      <c r="P110" s="32"/>
      <c r="Q110" s="24"/>
      <c r="R110" s="25"/>
      <c r="S110" s="26"/>
      <c r="T110" s="26"/>
      <c r="U110" s="27"/>
      <c r="V110" s="27"/>
      <c r="W110" s="27"/>
      <c r="X110" s="28"/>
      <c r="Y110" s="29"/>
      <c r="Z110" s="34"/>
      <c r="AA110" s="30" t="s">
        <v>234</v>
      </c>
      <c r="AD110" s="3"/>
    </row>
    <row r="111" spans="1:30" s="30" customFormat="1" ht="18.75" hidden="1" customHeight="1" x14ac:dyDescent="0.25">
      <c r="A111" s="11" t="str">
        <f t="shared" si="5"/>
        <v/>
      </c>
      <c r="B111" s="11" t="str">
        <f t="shared" si="6"/>
        <v/>
      </c>
      <c r="C111" s="11">
        <v>90</v>
      </c>
      <c r="D111" s="17"/>
      <c r="E111" s="33"/>
      <c r="F111" s="33"/>
      <c r="G111" s="33"/>
      <c r="H111" s="138"/>
      <c r="I111" s="19"/>
      <c r="J111" s="20"/>
      <c r="K111" s="20"/>
      <c r="L111" s="20"/>
      <c r="M111" s="21"/>
      <c r="N111" s="31"/>
      <c r="O111" s="23"/>
      <c r="P111" s="32"/>
      <c r="Q111" s="24"/>
      <c r="R111" s="25"/>
      <c r="S111" s="26"/>
      <c r="T111" s="26"/>
      <c r="U111" s="27"/>
      <c r="V111" s="27"/>
      <c r="W111" s="27"/>
      <c r="X111" s="28"/>
      <c r="Y111" s="29"/>
      <c r="Z111" s="34"/>
      <c r="AA111" s="30" t="s">
        <v>234</v>
      </c>
      <c r="AD111" s="3"/>
    </row>
    <row r="112" spans="1:30" s="30" customFormat="1" ht="18.75" hidden="1" customHeight="1" x14ac:dyDescent="0.25">
      <c r="A112" s="11"/>
      <c r="B112" s="11"/>
      <c r="C112" s="11"/>
      <c r="D112" s="17"/>
      <c r="E112" s="33"/>
      <c r="F112" s="33"/>
      <c r="G112" s="33"/>
      <c r="H112" s="138"/>
      <c r="I112" s="19"/>
      <c r="J112" s="20"/>
      <c r="K112" s="20"/>
      <c r="L112" s="20"/>
      <c r="M112" s="21"/>
      <c r="N112" s="31"/>
      <c r="O112" s="23"/>
      <c r="P112" s="32"/>
      <c r="Q112" s="24"/>
      <c r="R112" s="25"/>
      <c r="S112" s="26"/>
      <c r="T112" s="26"/>
      <c r="U112" s="27"/>
      <c r="V112" s="27"/>
      <c r="W112" s="27"/>
      <c r="X112" s="28"/>
      <c r="Y112" s="29"/>
      <c r="Z112" s="34"/>
      <c r="AD112" s="3"/>
    </row>
    <row r="113" spans="1:30" s="30" customFormat="1" ht="18.75" hidden="1" customHeight="1" x14ac:dyDescent="0.25">
      <c r="A113" s="11"/>
      <c r="B113" s="11"/>
      <c r="C113" s="11"/>
      <c r="D113" s="17"/>
      <c r="E113" s="33"/>
      <c r="F113" s="33"/>
      <c r="G113" s="33"/>
      <c r="H113" s="138"/>
      <c r="I113" s="19"/>
      <c r="J113" s="20"/>
      <c r="K113" s="20"/>
      <c r="L113" s="20"/>
      <c r="M113" s="21"/>
      <c r="N113" s="31"/>
      <c r="O113" s="23"/>
      <c r="P113" s="32"/>
      <c r="Q113" s="24"/>
      <c r="R113" s="25"/>
      <c r="S113" s="26"/>
      <c r="T113" s="26"/>
      <c r="U113" s="27"/>
      <c r="V113" s="27"/>
      <c r="W113" s="27"/>
      <c r="X113" s="28"/>
      <c r="Y113" s="29"/>
      <c r="Z113" s="34"/>
      <c r="AD113" s="3"/>
    </row>
    <row r="114" spans="1:30" s="30" customFormat="1" ht="18.75" hidden="1" customHeight="1" x14ac:dyDescent="0.25">
      <c r="A114" s="11"/>
      <c r="B114" s="11"/>
      <c r="C114" s="11"/>
      <c r="D114" s="17"/>
      <c r="E114" s="33"/>
      <c r="F114" s="33"/>
      <c r="G114" s="33"/>
      <c r="H114" s="138"/>
      <c r="I114" s="19"/>
      <c r="J114" s="20"/>
      <c r="K114" s="20"/>
      <c r="L114" s="20"/>
      <c r="M114" s="21"/>
      <c r="N114" s="31"/>
      <c r="O114" s="23"/>
      <c r="P114" s="32"/>
      <c r="Q114" s="24"/>
      <c r="R114" s="25"/>
      <c r="S114" s="26"/>
      <c r="T114" s="26"/>
      <c r="U114" s="27"/>
      <c r="V114" s="27"/>
      <c r="W114" s="27"/>
      <c r="X114" s="28"/>
      <c r="Y114" s="29"/>
      <c r="Z114" s="34"/>
      <c r="AD114" s="3"/>
    </row>
    <row r="115" spans="1:30" s="30" customFormat="1" ht="18.75" hidden="1" customHeight="1" x14ac:dyDescent="0.25">
      <c r="A115" s="11"/>
      <c r="B115" s="11"/>
      <c r="C115" s="11"/>
      <c r="D115" s="17"/>
      <c r="E115" s="33"/>
      <c r="F115" s="33"/>
      <c r="G115" s="33"/>
      <c r="H115" s="138"/>
      <c r="I115" s="19"/>
      <c r="J115" s="20"/>
      <c r="K115" s="20"/>
      <c r="L115" s="20"/>
      <c r="M115" s="21"/>
      <c r="N115" s="31"/>
      <c r="O115" s="23"/>
      <c r="P115" s="32"/>
      <c r="Q115" s="24"/>
      <c r="R115" s="25"/>
      <c r="S115" s="26"/>
      <c r="T115" s="26"/>
      <c r="U115" s="27"/>
      <c r="V115" s="27"/>
      <c r="W115" s="27"/>
      <c r="X115" s="28"/>
      <c r="Y115" s="29"/>
      <c r="Z115" s="34"/>
      <c r="AD115" s="3"/>
    </row>
    <row r="116" spans="1:30" s="30" customFormat="1" ht="18.75" hidden="1" customHeight="1" x14ac:dyDescent="0.25">
      <c r="A116" s="11"/>
      <c r="B116" s="11"/>
      <c r="C116" s="11"/>
      <c r="D116" s="17"/>
      <c r="E116" s="33"/>
      <c r="F116" s="33"/>
      <c r="G116" s="33"/>
      <c r="H116" s="138"/>
      <c r="I116" s="19"/>
      <c r="J116" s="20"/>
      <c r="K116" s="20"/>
      <c r="L116" s="20"/>
      <c r="M116" s="21"/>
      <c r="N116" s="31"/>
      <c r="O116" s="23"/>
      <c r="P116" s="32"/>
      <c r="Q116" s="24"/>
      <c r="R116" s="25"/>
      <c r="S116" s="26"/>
      <c r="T116" s="26"/>
      <c r="U116" s="27"/>
      <c r="V116" s="27"/>
      <c r="W116" s="27"/>
      <c r="X116" s="28"/>
      <c r="Y116" s="29"/>
      <c r="Z116" s="34"/>
      <c r="AD116" s="3"/>
    </row>
    <row r="117" spans="1:30" s="30" customFormat="1" ht="18.75" hidden="1" customHeight="1" x14ac:dyDescent="0.25">
      <c r="A117" s="11"/>
      <c r="B117" s="11"/>
      <c r="C117" s="11"/>
      <c r="D117" s="17"/>
      <c r="E117" s="33"/>
      <c r="F117" s="33"/>
      <c r="G117" s="33"/>
      <c r="H117" s="138"/>
      <c r="I117" s="19"/>
      <c r="J117" s="20"/>
      <c r="K117" s="20"/>
      <c r="L117" s="20"/>
      <c r="M117" s="21"/>
      <c r="N117" s="31"/>
      <c r="O117" s="23"/>
      <c r="P117" s="32"/>
      <c r="Q117" s="24"/>
      <c r="R117" s="25"/>
      <c r="S117" s="26"/>
      <c r="T117" s="26"/>
      <c r="U117" s="27"/>
      <c r="V117" s="27"/>
      <c r="W117" s="27"/>
      <c r="X117" s="28"/>
      <c r="Y117" s="29"/>
      <c r="Z117" s="34"/>
      <c r="AD117" s="3"/>
    </row>
    <row r="118" spans="1:30" s="30" customFormat="1" ht="18.75" hidden="1" customHeight="1" x14ac:dyDescent="0.25">
      <c r="A118" s="11" t="str">
        <f t="shared" si="5"/>
        <v/>
      </c>
      <c r="B118" s="11" t="str">
        <f t="shared" si="6"/>
        <v/>
      </c>
      <c r="C118" s="11">
        <v>91</v>
      </c>
      <c r="D118" s="17"/>
      <c r="E118" s="33"/>
      <c r="F118" s="33"/>
      <c r="G118" s="33"/>
      <c r="H118" s="138"/>
      <c r="I118" s="19"/>
      <c r="J118" s="20"/>
      <c r="K118" s="20"/>
      <c r="L118" s="20"/>
      <c r="M118" s="21"/>
      <c r="N118" s="31"/>
      <c r="O118" s="23"/>
      <c r="P118" s="32"/>
      <c r="Q118" s="24"/>
      <c r="R118" s="25"/>
      <c r="S118" s="26"/>
      <c r="T118" s="26"/>
      <c r="U118" s="27"/>
      <c r="V118" s="27"/>
      <c r="W118" s="27"/>
      <c r="X118" s="28"/>
      <c r="Y118" s="29"/>
      <c r="Z118" s="34"/>
      <c r="AA118" s="30" t="s">
        <v>234</v>
      </c>
      <c r="AD118" s="3"/>
    </row>
    <row r="119" spans="1:30" s="30" customFormat="1" ht="6.75" customHeight="1" x14ac:dyDescent="0.25">
      <c r="A119" s="11" t="str">
        <f t="shared" si="5"/>
        <v/>
      </c>
      <c r="B119" s="11" t="str">
        <f t="shared" si="6"/>
        <v/>
      </c>
      <c r="C119" s="11">
        <f t="shared" ref="C119" si="7">C118+1</f>
        <v>92</v>
      </c>
      <c r="D119" s="38"/>
      <c r="E119" s="38"/>
      <c r="F119" s="38"/>
      <c r="G119" s="38"/>
      <c r="H119" s="140"/>
      <c r="I119" s="38"/>
      <c r="J119" s="38"/>
      <c r="K119" s="38"/>
      <c r="L119" s="38"/>
      <c r="M119" s="38"/>
      <c r="N119" s="38"/>
      <c r="O119" s="38"/>
      <c r="P119" s="38"/>
      <c r="Q119" s="38"/>
      <c r="R119" s="38"/>
      <c r="S119" s="38"/>
      <c r="T119" s="38"/>
      <c r="U119" s="38"/>
      <c r="V119" s="38"/>
      <c r="W119" s="38"/>
      <c r="X119" s="38"/>
      <c r="Y119" s="38"/>
      <c r="Z119" s="40"/>
      <c r="AA119" s="30" t="s">
        <v>234</v>
      </c>
      <c r="AD119" s="3"/>
    </row>
    <row r="120" spans="1:30" s="30" customFormat="1" ht="23.25" customHeight="1" x14ac:dyDescent="0.25">
      <c r="A120" s="11"/>
      <c r="B120" s="11"/>
      <c r="C120" s="11"/>
      <c r="D120" s="41" t="s">
        <v>22</v>
      </c>
      <c r="E120" s="42"/>
      <c r="F120" s="42"/>
      <c r="G120" s="42"/>
      <c r="H120" s="141"/>
      <c r="I120" s="42"/>
      <c r="J120" s="42"/>
      <c r="K120" s="42"/>
      <c r="L120" s="43"/>
      <c r="M120" s="44">
        <f>SUM(M7:M119)</f>
        <v>68148.39503</v>
      </c>
      <c r="N120" s="44">
        <f>SUM(N7:N119)</f>
        <v>56580.488990000005</v>
      </c>
      <c r="O120" s="44"/>
      <c r="P120" s="44">
        <f>SUM(P7:P119)</f>
        <v>10892.906039999998</v>
      </c>
      <c r="Q120" s="41"/>
      <c r="R120" s="42"/>
      <c r="S120" s="42"/>
      <c r="T120" s="42"/>
      <c r="U120" s="45">
        <f>SUM(U7:U119)</f>
        <v>281.47277000000003</v>
      </c>
      <c r="V120" s="45">
        <f>SUM(V7:V119)</f>
        <v>7790.8434300000008</v>
      </c>
      <c r="W120" s="45">
        <f>SUM(W7:W119)</f>
        <v>41761.824800000009</v>
      </c>
      <c r="X120" s="45">
        <f>W120+V120</f>
        <v>49552.66823000001</v>
      </c>
      <c r="Y120" s="46">
        <f>SUM(Y8:Y119)</f>
        <v>49834.141000000003</v>
      </c>
      <c r="Z120" s="40"/>
      <c r="AA120" s="30" t="s">
        <v>234</v>
      </c>
      <c r="AD120" s="3"/>
    </row>
    <row r="121" spans="1:30" s="30" customFormat="1" ht="23.25" customHeight="1" thickBot="1" x14ac:dyDescent="0.3">
      <c r="A121" s="11"/>
      <c r="B121" s="11"/>
      <c r="C121" s="11"/>
      <c r="H121" s="142"/>
      <c r="Z121" s="40"/>
      <c r="AA121" s="30" t="s">
        <v>234</v>
      </c>
      <c r="AD121" s="3"/>
    </row>
    <row r="122" spans="1:30" s="30" customFormat="1" ht="21" customHeight="1" x14ac:dyDescent="0.25">
      <c r="A122" s="11"/>
      <c r="B122" s="11"/>
      <c r="C122" s="11"/>
      <c r="D122" s="13"/>
      <c r="E122" s="13"/>
      <c r="F122" s="143" t="s">
        <v>266</v>
      </c>
      <c r="G122" s="144"/>
      <c r="H122" s="144"/>
      <c r="I122" s="144"/>
      <c r="J122" s="144"/>
      <c r="K122" s="144"/>
      <c r="L122" s="144"/>
      <c r="M122" s="145"/>
      <c r="N122" s="146"/>
      <c r="P122" s="89" t="s">
        <v>103</v>
      </c>
      <c r="Q122" s="90"/>
      <c r="R122" s="147" t="s">
        <v>267</v>
      </c>
      <c r="S122" s="148"/>
      <c r="T122" s="148"/>
      <c r="U122" s="148"/>
      <c r="V122" s="148"/>
      <c r="W122" s="149"/>
      <c r="X122" s="150" t="s">
        <v>22</v>
      </c>
      <c r="Y122" s="47"/>
      <c r="Z122" s="40"/>
      <c r="AA122" s="30" t="s">
        <v>234</v>
      </c>
      <c r="AD122" s="3"/>
    </row>
    <row r="123" spans="1:30" s="30" customFormat="1" ht="21" customHeight="1" x14ac:dyDescent="0.25">
      <c r="A123" s="11"/>
      <c r="B123" s="11"/>
      <c r="C123" s="11"/>
      <c r="D123" s="13"/>
      <c r="E123" s="13"/>
      <c r="F123" s="151" t="s">
        <v>25</v>
      </c>
      <c r="G123" s="151">
        <v>2019</v>
      </c>
      <c r="H123" s="151">
        <f t="shared" ref="H123:L123" si="8">G123+1</f>
        <v>2020</v>
      </c>
      <c r="I123" s="151">
        <f t="shared" si="8"/>
        <v>2021</v>
      </c>
      <c r="J123" s="151">
        <f t="shared" si="8"/>
        <v>2022</v>
      </c>
      <c r="K123" s="151">
        <f t="shared" si="8"/>
        <v>2023</v>
      </c>
      <c r="L123" s="151">
        <f t="shared" si="8"/>
        <v>2024</v>
      </c>
      <c r="M123" s="151" t="str">
        <f t="shared" ref="M123" si="9">CONCATENATE("&gt;",L123)</f>
        <v>&gt;2024</v>
      </c>
      <c r="N123" s="152" t="s">
        <v>22</v>
      </c>
      <c r="P123" s="153"/>
      <c r="Q123" s="154"/>
      <c r="R123" s="52" t="s">
        <v>35</v>
      </c>
      <c r="S123" s="53" t="s">
        <v>268</v>
      </c>
      <c r="T123" s="53" t="s">
        <v>106</v>
      </c>
      <c r="U123" s="53" t="s">
        <v>30</v>
      </c>
      <c r="V123" s="53" t="s">
        <v>64</v>
      </c>
      <c r="W123" s="54" t="s">
        <v>107</v>
      </c>
      <c r="X123" s="59" t="s">
        <v>110</v>
      </c>
      <c r="Z123" s="40"/>
      <c r="AA123" s="30" t="s">
        <v>234</v>
      </c>
      <c r="AD123" s="3"/>
    </row>
    <row r="124" spans="1:30" s="30" customFormat="1" ht="21" customHeight="1" x14ac:dyDescent="0.25">
      <c r="A124" s="11"/>
      <c r="B124" s="11"/>
      <c r="C124" s="11"/>
      <c r="D124" s="155" t="str">
        <f>D142</f>
        <v>BNDES AUTOMÁTICO</v>
      </c>
      <c r="E124" s="156"/>
      <c r="F124" s="157">
        <v>4727.2244999999994</v>
      </c>
      <c r="G124" s="158">
        <v>5257.6079999999993</v>
      </c>
      <c r="H124" s="158">
        <v>5257.6079999999993</v>
      </c>
      <c r="I124" s="158">
        <v>4882.2879999999996</v>
      </c>
      <c r="J124" s="158">
        <v>4694.6279999999997</v>
      </c>
      <c r="K124" s="158">
        <v>3922.7190000000001</v>
      </c>
      <c r="L124" s="158">
        <v>2681.3376000000003</v>
      </c>
      <c r="M124" s="158">
        <v>1803.3038999999999</v>
      </c>
      <c r="N124" s="159">
        <f>SUM(F124:M124)</f>
        <v>33226.716999999997</v>
      </c>
      <c r="P124" s="60" t="str">
        <f>D124</f>
        <v>BNDES AUTOMÁTICO</v>
      </c>
      <c r="Q124" s="61"/>
      <c r="R124" s="160">
        <f t="shared" ref="R124:W134" ca="1" si="10">SUMIF($A$8:$Y$119,CONCATENATE($P124,R$123),$P$8:$P$119)</f>
        <v>0</v>
      </c>
      <c r="S124" s="161">
        <f t="shared" ca="1" si="10"/>
        <v>0</v>
      </c>
      <c r="T124" s="161">
        <f t="shared" ca="1" si="10"/>
        <v>0</v>
      </c>
      <c r="U124" s="161">
        <f t="shared" ca="1" si="10"/>
        <v>9537.4062599999997</v>
      </c>
      <c r="V124" s="161">
        <f t="shared" ca="1" si="10"/>
        <v>0</v>
      </c>
      <c r="W124" s="162">
        <f t="shared" ca="1" si="10"/>
        <v>0</v>
      </c>
      <c r="X124" s="163">
        <f ca="1">SUM(R124:W124)</f>
        <v>9537.4062599999997</v>
      </c>
      <c r="Z124" s="40"/>
      <c r="AA124" s="30" t="s">
        <v>234</v>
      </c>
      <c r="AD124" s="3"/>
    </row>
    <row r="125" spans="1:30" s="30" customFormat="1" ht="21" customHeight="1" x14ac:dyDescent="0.25">
      <c r="A125" s="11"/>
      <c r="B125" s="11"/>
      <c r="C125" s="11"/>
      <c r="D125" s="164" t="str">
        <f t="shared" ref="D125:D130" si="11">D143</f>
        <v>FINEP</v>
      </c>
      <c r="E125" s="61"/>
      <c r="F125" s="165">
        <v>0</v>
      </c>
      <c r="G125" s="166">
        <v>0</v>
      </c>
      <c r="H125" s="166">
        <v>0</v>
      </c>
      <c r="I125" s="166">
        <v>0</v>
      </c>
      <c r="J125" s="166">
        <v>0</v>
      </c>
      <c r="K125" s="166">
        <v>0</v>
      </c>
      <c r="L125" s="166">
        <v>0</v>
      </c>
      <c r="M125" s="166">
        <v>0</v>
      </c>
      <c r="N125" s="167">
        <f t="shared" ref="N125:N134" si="12">SUM(F125:M125)</f>
        <v>0</v>
      </c>
      <c r="P125" s="67" t="str">
        <f t="shared" ref="P125:P130" si="13">D125</f>
        <v>FINEP</v>
      </c>
      <c r="Q125" s="61"/>
      <c r="R125" s="62">
        <f t="shared" ca="1" si="10"/>
        <v>0</v>
      </c>
      <c r="S125" s="63">
        <f t="shared" ca="1" si="10"/>
        <v>0</v>
      </c>
      <c r="T125" s="63">
        <f t="shared" ca="1" si="10"/>
        <v>0</v>
      </c>
      <c r="U125" s="63">
        <f t="shared" ca="1" si="10"/>
        <v>0</v>
      </c>
      <c r="V125" s="63">
        <f t="shared" ca="1" si="10"/>
        <v>0</v>
      </c>
      <c r="W125" s="64">
        <f t="shared" ca="1" si="10"/>
        <v>0</v>
      </c>
      <c r="X125" s="163">
        <f t="shared" ref="X125:X134" ca="1" si="14">SUM(R125:W125)</f>
        <v>0</v>
      </c>
      <c r="Z125" s="40"/>
      <c r="AA125" s="30" t="s">
        <v>234</v>
      </c>
      <c r="AD125" s="3"/>
    </row>
    <row r="126" spans="1:30" s="30" customFormat="1" ht="21" customHeight="1" x14ac:dyDescent="0.25">
      <c r="A126" s="11"/>
      <c r="B126" s="11"/>
      <c r="C126" s="11"/>
      <c r="D126" s="164" t="str">
        <f t="shared" si="11"/>
        <v>CAPITAL DE GIRO</v>
      </c>
      <c r="E126" s="61"/>
      <c r="F126" s="165">
        <v>0</v>
      </c>
      <c r="G126" s="166">
        <v>0</v>
      </c>
      <c r="H126" s="166">
        <v>0</v>
      </c>
      <c r="I126" s="166">
        <v>0</v>
      </c>
      <c r="J126" s="166">
        <v>0</v>
      </c>
      <c r="K126" s="166">
        <v>0</v>
      </c>
      <c r="L126" s="166">
        <v>0</v>
      </c>
      <c r="M126" s="166">
        <v>0</v>
      </c>
      <c r="N126" s="167">
        <f t="shared" si="12"/>
        <v>0</v>
      </c>
      <c r="P126" s="67" t="str">
        <f t="shared" si="13"/>
        <v>CAPITAL DE GIRO</v>
      </c>
      <c r="Q126" s="61"/>
      <c r="R126" s="62">
        <f t="shared" ca="1" si="10"/>
        <v>0</v>
      </c>
      <c r="S126" s="63">
        <f t="shared" ca="1" si="10"/>
        <v>0</v>
      </c>
      <c r="T126" s="63">
        <f t="shared" ca="1" si="10"/>
        <v>0</v>
      </c>
      <c r="U126" s="63">
        <f t="shared" ca="1" si="10"/>
        <v>0</v>
      </c>
      <c r="V126" s="63">
        <f t="shared" ca="1" si="10"/>
        <v>0</v>
      </c>
      <c r="W126" s="64">
        <f t="shared" ca="1" si="10"/>
        <v>0</v>
      </c>
      <c r="X126" s="163">
        <f t="shared" ca="1" si="14"/>
        <v>0</v>
      </c>
      <c r="Z126" s="40"/>
      <c r="AA126" s="30" t="s">
        <v>234</v>
      </c>
      <c r="AD126" s="3"/>
    </row>
    <row r="127" spans="1:30" s="30" customFormat="1" ht="21" customHeight="1" x14ac:dyDescent="0.25">
      <c r="A127" s="11"/>
      <c r="B127" s="11"/>
      <c r="C127" s="11"/>
      <c r="D127" s="164" t="str">
        <f t="shared" si="11"/>
        <v>CONTA GARANTIDA</v>
      </c>
      <c r="E127" s="61"/>
      <c r="F127" s="165">
        <v>0</v>
      </c>
      <c r="G127" s="166">
        <v>0</v>
      </c>
      <c r="H127" s="166">
        <v>0</v>
      </c>
      <c r="I127" s="166">
        <v>0</v>
      </c>
      <c r="J127" s="166">
        <v>0</v>
      </c>
      <c r="K127" s="166">
        <v>0</v>
      </c>
      <c r="L127" s="166">
        <v>0</v>
      </c>
      <c r="M127" s="166">
        <v>0</v>
      </c>
      <c r="N127" s="167">
        <f t="shared" si="12"/>
        <v>0</v>
      </c>
      <c r="P127" s="67" t="str">
        <f t="shared" si="13"/>
        <v>CONTA GARANTIDA</v>
      </c>
      <c r="Q127" s="61"/>
      <c r="R127" s="62">
        <f t="shared" ca="1" si="10"/>
        <v>0</v>
      </c>
      <c r="S127" s="63">
        <f t="shared" ca="1" si="10"/>
        <v>0</v>
      </c>
      <c r="T127" s="63">
        <f t="shared" ca="1" si="10"/>
        <v>0</v>
      </c>
      <c r="U127" s="63">
        <f t="shared" ca="1" si="10"/>
        <v>0</v>
      </c>
      <c r="V127" s="63">
        <f t="shared" ca="1" si="10"/>
        <v>0</v>
      </c>
      <c r="W127" s="64">
        <f t="shared" ca="1" si="10"/>
        <v>0</v>
      </c>
      <c r="X127" s="163">
        <f t="shared" ca="1" si="14"/>
        <v>0</v>
      </c>
      <c r="Z127" s="40"/>
      <c r="AA127" s="30" t="s">
        <v>234</v>
      </c>
      <c r="AD127" s="3"/>
    </row>
    <row r="128" spans="1:30" s="30" customFormat="1" ht="21" customHeight="1" x14ac:dyDescent="0.25">
      <c r="A128" s="11"/>
      <c r="B128" s="11"/>
      <c r="C128" s="11"/>
      <c r="D128" s="164" t="str">
        <f t="shared" si="11"/>
        <v>DEBÊNTURES</v>
      </c>
      <c r="E128" s="61"/>
      <c r="F128" s="165">
        <v>0</v>
      </c>
      <c r="G128" s="166">
        <v>0</v>
      </c>
      <c r="H128" s="166">
        <v>0</v>
      </c>
      <c r="I128" s="166">
        <v>0</v>
      </c>
      <c r="J128" s="166">
        <v>0</v>
      </c>
      <c r="K128" s="166">
        <v>0</v>
      </c>
      <c r="L128" s="166">
        <v>0</v>
      </c>
      <c r="M128" s="166">
        <v>0</v>
      </c>
      <c r="N128" s="167">
        <f t="shared" si="12"/>
        <v>0</v>
      </c>
      <c r="P128" s="67" t="str">
        <f t="shared" si="13"/>
        <v>DEBÊNTURES</v>
      </c>
      <c r="Q128" s="61"/>
      <c r="R128" s="62">
        <f t="shared" ca="1" si="10"/>
        <v>0</v>
      </c>
      <c r="S128" s="63">
        <f t="shared" ca="1" si="10"/>
        <v>0</v>
      </c>
      <c r="T128" s="63">
        <f t="shared" ca="1" si="10"/>
        <v>0</v>
      </c>
      <c r="U128" s="63">
        <f t="shared" ca="1" si="10"/>
        <v>0</v>
      </c>
      <c r="V128" s="63">
        <f t="shared" ca="1" si="10"/>
        <v>0</v>
      </c>
      <c r="W128" s="64">
        <f t="shared" ca="1" si="10"/>
        <v>0</v>
      </c>
      <c r="X128" s="163">
        <f t="shared" ca="1" si="14"/>
        <v>0</v>
      </c>
      <c r="Z128" s="40"/>
      <c r="AA128" s="30" t="s">
        <v>234</v>
      </c>
      <c r="AD128" s="3"/>
    </row>
    <row r="129" spans="1:30" s="30" customFormat="1" ht="21" customHeight="1" x14ac:dyDescent="0.25">
      <c r="A129" s="11"/>
      <c r="B129" s="11"/>
      <c r="C129" s="11"/>
      <c r="D129" s="164" t="str">
        <f t="shared" si="11"/>
        <v>BNDES FINAME</v>
      </c>
      <c r="E129" s="61"/>
      <c r="F129" s="165">
        <v>1676.4046000000003</v>
      </c>
      <c r="G129" s="166">
        <v>1891.3284000000001</v>
      </c>
      <c r="H129" s="166">
        <v>1139.3105</v>
      </c>
      <c r="I129" s="166">
        <v>605.47969999999998</v>
      </c>
      <c r="J129" s="166">
        <v>256.05540000000002</v>
      </c>
      <c r="K129" s="166">
        <v>133.4588</v>
      </c>
      <c r="L129" s="166">
        <v>78.097399999999993</v>
      </c>
      <c r="M129" s="166">
        <v>207.6294</v>
      </c>
      <c r="N129" s="167">
        <f t="shared" si="12"/>
        <v>5987.7641999999996</v>
      </c>
      <c r="P129" s="67" t="str">
        <f t="shared" si="13"/>
        <v>BNDES FINAME</v>
      </c>
      <c r="Q129" s="61"/>
      <c r="R129" s="62">
        <f t="shared" ca="1" si="10"/>
        <v>0</v>
      </c>
      <c r="S129" s="63">
        <f t="shared" ca="1" si="10"/>
        <v>0</v>
      </c>
      <c r="T129" s="63">
        <f t="shared" ca="1" si="10"/>
        <v>0</v>
      </c>
      <c r="U129" s="63">
        <f t="shared" ca="1" si="10"/>
        <v>0</v>
      </c>
      <c r="V129" s="63">
        <f t="shared" ca="1" si="10"/>
        <v>1355.4997800000001</v>
      </c>
      <c r="W129" s="64">
        <f t="shared" ca="1" si="10"/>
        <v>0</v>
      </c>
      <c r="X129" s="163">
        <f t="shared" ca="1" si="14"/>
        <v>1355.4997800000001</v>
      </c>
      <c r="Z129" s="40"/>
      <c r="AA129" s="30" t="s">
        <v>234</v>
      </c>
      <c r="AD129" s="3"/>
    </row>
    <row r="130" spans="1:30" s="30" customFormat="1" ht="21" customHeight="1" x14ac:dyDescent="0.25">
      <c r="A130" s="11"/>
      <c r="B130" s="11"/>
      <c r="C130" s="11"/>
      <c r="D130" s="164" t="str">
        <f t="shared" si="11"/>
        <v>BNDES FINEM</v>
      </c>
      <c r="E130" s="61"/>
      <c r="F130" s="165">
        <v>0</v>
      </c>
      <c r="G130" s="166">
        <v>0</v>
      </c>
      <c r="H130" s="166">
        <v>0</v>
      </c>
      <c r="I130" s="166">
        <v>0</v>
      </c>
      <c r="J130" s="166">
        <v>0</v>
      </c>
      <c r="K130" s="166">
        <v>0</v>
      </c>
      <c r="L130" s="166">
        <v>0</v>
      </c>
      <c r="M130" s="166">
        <v>0</v>
      </c>
      <c r="N130" s="167">
        <f t="shared" si="12"/>
        <v>0</v>
      </c>
      <c r="P130" s="67" t="str">
        <f t="shared" si="13"/>
        <v>BNDES FINEM</v>
      </c>
      <c r="Q130" s="61"/>
      <c r="R130" s="62">
        <f t="shared" ca="1" si="10"/>
        <v>0</v>
      </c>
      <c r="S130" s="63">
        <f t="shared" ca="1" si="10"/>
        <v>0</v>
      </c>
      <c r="T130" s="63">
        <f t="shared" ca="1" si="10"/>
        <v>0</v>
      </c>
      <c r="U130" s="63">
        <f t="shared" ca="1" si="10"/>
        <v>0</v>
      </c>
      <c r="V130" s="63">
        <f t="shared" ca="1" si="10"/>
        <v>0</v>
      </c>
      <c r="W130" s="64">
        <f t="shared" ca="1" si="10"/>
        <v>0</v>
      </c>
      <c r="X130" s="163">
        <f t="shared" ca="1" si="14"/>
        <v>0</v>
      </c>
      <c r="Z130" s="40"/>
      <c r="AA130" s="30" t="s">
        <v>234</v>
      </c>
      <c r="AD130" s="3"/>
    </row>
    <row r="131" spans="1:30" s="30" customFormat="1" ht="21" customHeight="1" x14ac:dyDescent="0.25">
      <c r="A131" s="11"/>
      <c r="B131" s="11"/>
      <c r="C131" s="11"/>
      <c r="D131" s="164" t="s">
        <v>239</v>
      </c>
      <c r="E131" s="61"/>
      <c r="F131" s="165">
        <v>1387.2126000000001</v>
      </c>
      <c r="G131" s="166">
        <v>1491.8281999999999</v>
      </c>
      <c r="H131" s="166">
        <v>1491.8281999999999</v>
      </c>
      <c r="I131" s="166">
        <v>1491.8281999999999</v>
      </c>
      <c r="J131" s="166">
        <v>1491.8281999999999</v>
      </c>
      <c r="K131" s="166">
        <v>1491.8281999999999</v>
      </c>
      <c r="L131" s="166">
        <v>1491.8281999999999</v>
      </c>
      <c r="M131" s="166">
        <v>0</v>
      </c>
      <c r="N131" s="167">
        <f t="shared" si="12"/>
        <v>10338.181799999998</v>
      </c>
      <c r="P131" s="67" t="s">
        <v>239</v>
      </c>
      <c r="Q131" s="61"/>
      <c r="R131" s="62">
        <f t="shared" ca="1" si="10"/>
        <v>0</v>
      </c>
      <c r="S131" s="63">
        <f t="shared" ca="1" si="10"/>
        <v>0</v>
      </c>
      <c r="T131" s="63">
        <f t="shared" ca="1" si="10"/>
        <v>0</v>
      </c>
      <c r="U131" s="63">
        <f t="shared" ca="1" si="10"/>
        <v>0</v>
      </c>
      <c r="V131" s="63">
        <f t="shared" ca="1" si="10"/>
        <v>0</v>
      </c>
      <c r="W131" s="64">
        <f t="shared" ca="1" si="10"/>
        <v>0</v>
      </c>
      <c r="X131" s="163">
        <f t="shared" ca="1" si="14"/>
        <v>0</v>
      </c>
      <c r="Z131" s="40"/>
      <c r="AA131" s="30" t="s">
        <v>234</v>
      </c>
      <c r="AD131" s="3"/>
    </row>
    <row r="132" spans="1:30" s="30" customFormat="1" ht="21" customHeight="1" x14ac:dyDescent="0.25">
      <c r="A132" s="11"/>
      <c r="B132" s="11"/>
      <c r="C132" s="11"/>
      <c r="D132" s="164" t="s">
        <v>269</v>
      </c>
      <c r="E132" s="61"/>
      <c r="F132" s="165">
        <v>0</v>
      </c>
      <c r="G132" s="166">
        <v>0</v>
      </c>
      <c r="H132" s="166">
        <v>0</v>
      </c>
      <c r="I132" s="166">
        <v>0</v>
      </c>
      <c r="J132" s="166">
        <v>0</v>
      </c>
      <c r="K132" s="166">
        <v>0</v>
      </c>
      <c r="L132" s="166">
        <v>0</v>
      </c>
      <c r="M132" s="166">
        <v>0</v>
      </c>
      <c r="N132" s="167">
        <f t="shared" si="12"/>
        <v>0</v>
      </c>
      <c r="P132" s="67" t="s">
        <v>269</v>
      </c>
      <c r="Q132" s="61"/>
      <c r="R132" s="62">
        <f t="shared" ca="1" si="10"/>
        <v>0</v>
      </c>
      <c r="S132" s="63">
        <f t="shared" ca="1" si="10"/>
        <v>0</v>
      </c>
      <c r="T132" s="63">
        <f t="shared" ca="1" si="10"/>
        <v>0</v>
      </c>
      <c r="U132" s="63">
        <f t="shared" ca="1" si="10"/>
        <v>0</v>
      </c>
      <c r="V132" s="63">
        <f t="shared" ca="1" si="10"/>
        <v>0</v>
      </c>
      <c r="W132" s="64">
        <f t="shared" ca="1" si="10"/>
        <v>0</v>
      </c>
      <c r="X132" s="163">
        <f t="shared" ca="1" si="14"/>
        <v>0</v>
      </c>
      <c r="Z132" s="40"/>
      <c r="AA132" s="30" t="s">
        <v>234</v>
      </c>
      <c r="AD132" s="3"/>
    </row>
    <row r="133" spans="1:30" s="30" customFormat="1" ht="21" customHeight="1" x14ac:dyDescent="0.25">
      <c r="A133" s="11"/>
      <c r="B133" s="11"/>
      <c r="C133" s="11"/>
      <c r="D133" s="164" t="s">
        <v>270</v>
      </c>
      <c r="E133" s="61"/>
      <c r="F133" s="165">
        <v>0</v>
      </c>
      <c r="G133" s="166">
        <v>0</v>
      </c>
      <c r="H133" s="166">
        <v>0</v>
      </c>
      <c r="I133" s="166">
        <v>0</v>
      </c>
      <c r="J133" s="166">
        <v>0</v>
      </c>
      <c r="K133" s="166">
        <v>0</v>
      </c>
      <c r="L133" s="166">
        <v>0</v>
      </c>
      <c r="M133" s="166">
        <v>0</v>
      </c>
      <c r="N133" s="167">
        <f t="shared" si="12"/>
        <v>0</v>
      </c>
      <c r="P133" s="67" t="s">
        <v>270</v>
      </c>
      <c r="Q133" s="61"/>
      <c r="R133" s="62">
        <f t="shared" ca="1" si="10"/>
        <v>0</v>
      </c>
      <c r="S133" s="63">
        <f t="shared" ca="1" si="10"/>
        <v>0</v>
      </c>
      <c r="T133" s="63">
        <f t="shared" ca="1" si="10"/>
        <v>0</v>
      </c>
      <c r="U133" s="63">
        <f t="shared" ca="1" si="10"/>
        <v>0</v>
      </c>
      <c r="V133" s="63">
        <f t="shared" ca="1" si="10"/>
        <v>0</v>
      </c>
      <c r="W133" s="64">
        <f t="shared" ca="1" si="10"/>
        <v>0</v>
      </c>
      <c r="X133" s="163">
        <f t="shared" ca="1" si="14"/>
        <v>0</v>
      </c>
      <c r="Z133" s="40"/>
      <c r="AA133" s="30" t="s">
        <v>234</v>
      </c>
      <c r="AD133" s="3"/>
    </row>
    <row r="134" spans="1:30" s="30" customFormat="1" ht="21" customHeight="1" x14ac:dyDescent="0.25">
      <c r="A134" s="11"/>
      <c r="B134" s="11"/>
      <c r="C134" s="11"/>
      <c r="D134" s="164" t="s">
        <v>271</v>
      </c>
      <c r="E134" s="61"/>
      <c r="F134" s="165">
        <v>0</v>
      </c>
      <c r="G134" s="166">
        <v>0</v>
      </c>
      <c r="H134" s="166">
        <v>0</v>
      </c>
      <c r="I134" s="166">
        <v>0</v>
      </c>
      <c r="J134" s="166">
        <v>0</v>
      </c>
      <c r="K134" s="166">
        <v>0</v>
      </c>
      <c r="L134" s="166">
        <v>0</v>
      </c>
      <c r="M134" s="166">
        <v>0</v>
      </c>
      <c r="N134" s="167">
        <f t="shared" si="12"/>
        <v>0</v>
      </c>
      <c r="P134" s="67" t="s">
        <v>271</v>
      </c>
      <c r="Q134" s="61"/>
      <c r="R134" s="62">
        <f t="shared" ca="1" si="10"/>
        <v>0</v>
      </c>
      <c r="S134" s="63">
        <f t="shared" ca="1" si="10"/>
        <v>0</v>
      </c>
      <c r="T134" s="63">
        <f t="shared" ca="1" si="10"/>
        <v>0</v>
      </c>
      <c r="U134" s="63">
        <f t="shared" ca="1" si="10"/>
        <v>0</v>
      </c>
      <c r="V134" s="63">
        <f t="shared" ca="1" si="10"/>
        <v>0</v>
      </c>
      <c r="W134" s="64">
        <f t="shared" ca="1" si="10"/>
        <v>0</v>
      </c>
      <c r="X134" s="163">
        <f t="shared" ca="1" si="14"/>
        <v>0</v>
      </c>
      <c r="Z134" s="40"/>
      <c r="AA134" s="30" t="s">
        <v>234</v>
      </c>
      <c r="AD134" s="3"/>
    </row>
    <row r="135" spans="1:30" s="30" customFormat="1" ht="21" hidden="1" customHeight="1" thickBot="1" x14ac:dyDescent="0.3">
      <c r="A135" s="11"/>
      <c r="B135" s="11"/>
      <c r="C135" s="11"/>
      <c r="D135" s="164"/>
      <c r="E135" s="61"/>
      <c r="F135" s="165"/>
      <c r="G135" s="166"/>
      <c r="H135" s="166"/>
      <c r="I135" s="166"/>
      <c r="J135" s="166"/>
      <c r="K135" s="166"/>
      <c r="L135" s="166"/>
      <c r="M135" s="166"/>
      <c r="N135" s="167"/>
      <c r="P135" s="67"/>
      <c r="Q135" s="61"/>
      <c r="R135" s="62"/>
      <c r="S135" s="63"/>
      <c r="T135" s="63"/>
      <c r="U135" s="63"/>
      <c r="V135" s="63"/>
      <c r="W135" s="64"/>
      <c r="X135" s="163"/>
      <c r="Z135" s="40"/>
      <c r="AA135" s="30" t="s">
        <v>234</v>
      </c>
      <c r="AD135" s="3"/>
    </row>
    <row r="136" spans="1:30" s="30" customFormat="1" ht="21" hidden="1" customHeight="1" x14ac:dyDescent="0.25">
      <c r="A136" s="11"/>
      <c r="B136" s="11"/>
      <c r="C136" s="11"/>
      <c r="D136" s="164"/>
      <c r="E136" s="61"/>
      <c r="F136" s="165"/>
      <c r="G136" s="166"/>
      <c r="H136" s="166"/>
      <c r="I136" s="166"/>
      <c r="J136" s="166"/>
      <c r="K136" s="166"/>
      <c r="L136" s="166"/>
      <c r="M136" s="166"/>
      <c r="N136" s="167"/>
      <c r="P136" s="67"/>
      <c r="Q136" s="61"/>
      <c r="R136" s="62"/>
      <c r="S136" s="63"/>
      <c r="T136" s="63"/>
      <c r="U136" s="63"/>
      <c r="V136" s="63"/>
      <c r="W136" s="64"/>
      <c r="X136" s="163"/>
      <c r="Z136" s="40"/>
      <c r="AA136" s="30" t="s">
        <v>234</v>
      </c>
      <c r="AD136" s="3"/>
    </row>
    <row r="137" spans="1:30" s="30" customFormat="1" ht="21" customHeight="1" x14ac:dyDescent="0.25">
      <c r="A137" s="11"/>
      <c r="B137" s="11"/>
      <c r="C137" s="11"/>
      <c r="D137" s="168" t="s">
        <v>22</v>
      </c>
      <c r="E137" s="169"/>
      <c r="F137" s="170">
        <f t="shared" ref="F137:N137" si="15">SUM(F124:F136)</f>
        <v>7790.8416999999999</v>
      </c>
      <c r="G137" s="171">
        <f t="shared" si="15"/>
        <v>8640.7645999999986</v>
      </c>
      <c r="H137" s="171">
        <f t="shared" si="15"/>
        <v>7888.7466999999997</v>
      </c>
      <c r="I137" s="171">
        <f t="shared" si="15"/>
        <v>6979.5958999999993</v>
      </c>
      <c r="J137" s="171">
        <f t="shared" si="15"/>
        <v>6442.5115999999998</v>
      </c>
      <c r="K137" s="171">
        <f t="shared" si="15"/>
        <v>5548.0059999999994</v>
      </c>
      <c r="L137" s="171">
        <f t="shared" si="15"/>
        <v>4251.2632000000003</v>
      </c>
      <c r="M137" s="172">
        <f t="shared" si="15"/>
        <v>2010.9332999999999</v>
      </c>
      <c r="N137" s="173">
        <f t="shared" si="15"/>
        <v>49552.662999999993</v>
      </c>
      <c r="O137" s="78">
        <f>N137-X120</f>
        <v>-5.2300000170362182E-3</v>
      </c>
      <c r="P137" s="68" t="s">
        <v>22</v>
      </c>
      <c r="Q137" s="69"/>
      <c r="R137" s="70">
        <f t="shared" ref="R137:X137" ca="1" si="16">SUM(R124:R136)</f>
        <v>0</v>
      </c>
      <c r="S137" s="71">
        <f t="shared" ca="1" si="16"/>
        <v>0</v>
      </c>
      <c r="T137" s="71">
        <f t="shared" ca="1" si="16"/>
        <v>0</v>
      </c>
      <c r="U137" s="71">
        <f t="shared" ca="1" si="16"/>
        <v>9537.4062599999997</v>
      </c>
      <c r="V137" s="71">
        <f t="shared" ca="1" si="16"/>
        <v>1355.4997800000001</v>
      </c>
      <c r="W137" s="72">
        <f t="shared" ca="1" si="16"/>
        <v>0</v>
      </c>
      <c r="X137" s="174">
        <f t="shared" ca="1" si="16"/>
        <v>10892.90604</v>
      </c>
      <c r="Y137" s="78">
        <f ca="1">X137-P120</f>
        <v>0</v>
      </c>
      <c r="Z137" s="40"/>
      <c r="AA137" s="30" t="s">
        <v>234</v>
      </c>
      <c r="AD137" s="3"/>
    </row>
    <row r="138" spans="1:30" s="30" customFormat="1" ht="21" customHeight="1" thickBot="1" x14ac:dyDescent="0.3">
      <c r="A138" s="11"/>
      <c r="B138" s="11"/>
      <c r="C138" s="11"/>
      <c r="D138" s="175"/>
      <c r="E138" s="176"/>
      <c r="F138" s="177">
        <f t="shared" ref="F138:M138" si="17">IF(F137&gt;0,F137/$N$137,0)</f>
        <v>0.15722347152160118</v>
      </c>
      <c r="G138" s="178">
        <f t="shared" si="17"/>
        <v>0.17437538321603421</v>
      </c>
      <c r="H138" s="178">
        <f t="shared" si="17"/>
        <v>0.1591992482825797</v>
      </c>
      <c r="I138" s="178">
        <f t="shared" si="17"/>
        <v>0.14085208498279903</v>
      </c>
      <c r="J138" s="178">
        <f t="shared" si="17"/>
        <v>0.13001342833986543</v>
      </c>
      <c r="K138" s="178">
        <f t="shared" si="17"/>
        <v>0.11196181323292353</v>
      </c>
      <c r="L138" s="178">
        <f t="shared" si="17"/>
        <v>8.5792830145173041E-2</v>
      </c>
      <c r="M138" s="179">
        <f t="shared" si="17"/>
        <v>4.0581740279023962E-2</v>
      </c>
      <c r="N138" s="180">
        <f>SUM(F138:M138)</f>
        <v>1</v>
      </c>
      <c r="O138" s="78">
        <f ca="1">X137-P120</f>
        <v>0</v>
      </c>
      <c r="P138" s="79"/>
      <c r="Q138" s="80" t="s">
        <v>111</v>
      </c>
      <c r="R138" s="81">
        <f ca="1">IF(R137&gt;0,R137/$X$137,0)</f>
        <v>0</v>
      </c>
      <c r="S138" s="82">
        <f t="shared" ref="S138:W138" ca="1" si="18">IF(S137&gt;0,S137/$X$137,0)</f>
        <v>0</v>
      </c>
      <c r="T138" s="82">
        <f t="shared" ca="1" si="18"/>
        <v>0</v>
      </c>
      <c r="U138" s="82">
        <f t="shared" ca="1" si="18"/>
        <v>0.87556123452984447</v>
      </c>
      <c r="V138" s="82">
        <f t="shared" ca="1" si="18"/>
        <v>0.12443876547015549</v>
      </c>
      <c r="W138" s="83">
        <f t="shared" ca="1" si="18"/>
        <v>0</v>
      </c>
      <c r="X138" s="181">
        <f ca="1">SUM(R138:W138)</f>
        <v>1</v>
      </c>
      <c r="Z138" s="40"/>
      <c r="AA138" s="30" t="s">
        <v>234</v>
      </c>
      <c r="AD138" s="3"/>
    </row>
    <row r="139" spans="1:30" s="30" customFormat="1" ht="23.25" customHeight="1" thickBot="1" x14ac:dyDescent="0.3">
      <c r="A139" s="11"/>
      <c r="B139" s="11"/>
      <c r="C139" s="11"/>
      <c r="H139" s="182"/>
      <c r="I139" s="182"/>
      <c r="J139" s="182"/>
      <c r="K139" s="182"/>
      <c r="L139" s="182"/>
      <c r="M139" s="182"/>
      <c r="P139" s="47"/>
      <c r="Z139" s="40"/>
      <c r="AA139" s="30" t="s">
        <v>234</v>
      </c>
      <c r="AD139" s="3"/>
    </row>
    <row r="140" spans="1:30" s="13" customFormat="1" ht="23.25" customHeight="1" x14ac:dyDescent="0.25">
      <c r="A140" s="11"/>
      <c r="B140" s="11"/>
      <c r="C140" s="11"/>
      <c r="D140" s="183" t="s">
        <v>103</v>
      </c>
      <c r="E140" s="184"/>
      <c r="F140" s="185" t="s">
        <v>104</v>
      </c>
      <c r="G140" s="186"/>
      <c r="H140" s="186"/>
      <c r="I140" s="186"/>
      <c r="J140" s="186"/>
      <c r="K140" s="186"/>
      <c r="L140" s="186"/>
      <c r="M140" s="186"/>
      <c r="N140" s="186"/>
      <c r="O140" s="187"/>
      <c r="P140" s="185" t="s">
        <v>105</v>
      </c>
      <c r="Q140" s="186"/>
      <c r="R140" s="186"/>
      <c r="S140" s="186"/>
      <c r="T140" s="186"/>
      <c r="U140" s="186"/>
      <c r="V140" s="187"/>
      <c r="W140" s="187"/>
      <c r="X140" s="188" t="s">
        <v>22</v>
      </c>
      <c r="Y140" s="189"/>
      <c r="Z140" s="40"/>
      <c r="AA140" s="30" t="s">
        <v>234</v>
      </c>
      <c r="AB140" s="30"/>
      <c r="AC140" s="30"/>
      <c r="AD140" s="3"/>
    </row>
    <row r="141" spans="1:30" s="13" customFormat="1" ht="23.25" customHeight="1" x14ac:dyDescent="0.25">
      <c r="A141" s="11"/>
      <c r="B141" s="11"/>
      <c r="C141" s="11"/>
      <c r="D141" s="50"/>
      <c r="E141" s="51"/>
      <c r="F141" s="190" t="s">
        <v>35</v>
      </c>
      <c r="G141" s="53" t="s">
        <v>59</v>
      </c>
      <c r="H141" s="53" t="s">
        <v>106</v>
      </c>
      <c r="I141" s="53" t="s">
        <v>30</v>
      </c>
      <c r="J141" s="53" t="s">
        <v>64</v>
      </c>
      <c r="K141" s="53" t="s">
        <v>107</v>
      </c>
      <c r="L141" s="53" t="s">
        <v>272</v>
      </c>
      <c r="M141" s="53" t="s">
        <v>273</v>
      </c>
      <c r="N141" s="53" t="s">
        <v>274</v>
      </c>
      <c r="O141" s="54" t="s">
        <v>275</v>
      </c>
      <c r="P141" s="55" t="s">
        <v>73</v>
      </c>
      <c r="Q141" s="56" t="s">
        <v>108</v>
      </c>
      <c r="R141" s="53" t="s">
        <v>52</v>
      </c>
      <c r="S141" s="57" t="s">
        <v>109</v>
      </c>
      <c r="T141" s="56" t="s">
        <v>141</v>
      </c>
      <c r="U141" s="56" t="s">
        <v>40</v>
      </c>
      <c r="V141" s="56" t="s">
        <v>101</v>
      </c>
      <c r="W141" s="191" t="s">
        <v>276</v>
      </c>
      <c r="X141" s="58" t="s">
        <v>110</v>
      </c>
      <c r="Y141" s="59" t="s">
        <v>111</v>
      </c>
      <c r="Z141" s="40"/>
      <c r="AA141" s="30" t="s">
        <v>234</v>
      </c>
      <c r="AB141" s="30"/>
      <c r="AC141" s="30"/>
      <c r="AD141" s="3"/>
    </row>
    <row r="142" spans="1:30" s="13" customFormat="1" ht="21" customHeight="1" x14ac:dyDescent="0.25">
      <c r="A142" s="11"/>
      <c r="B142" s="11"/>
      <c r="C142" s="11"/>
      <c r="D142" s="60" t="s">
        <v>28</v>
      </c>
      <c r="E142" s="61"/>
      <c r="F142" s="192">
        <f t="shared" ref="F142:O152" ca="1" si="19">SUMIF($A$7:$Y$119,CONCATENATE($D142,F$141),$Y$7:$Y$119)</f>
        <v>0</v>
      </c>
      <c r="G142" s="63">
        <f t="shared" ca="1" si="19"/>
        <v>0</v>
      </c>
      <c r="H142" s="63">
        <f t="shared" ca="1" si="19"/>
        <v>0</v>
      </c>
      <c r="I142" s="63">
        <f t="shared" ca="1" si="19"/>
        <v>33408.138830000004</v>
      </c>
      <c r="J142" s="63">
        <f t="shared" ca="1" si="19"/>
        <v>0</v>
      </c>
      <c r="K142" s="63">
        <f t="shared" ca="1" si="19"/>
        <v>0</v>
      </c>
      <c r="L142" s="63">
        <f t="shared" ca="1" si="19"/>
        <v>0</v>
      </c>
      <c r="M142" s="161">
        <f t="shared" ca="1" si="19"/>
        <v>0</v>
      </c>
      <c r="N142" s="161">
        <f t="shared" ca="1" si="19"/>
        <v>0</v>
      </c>
      <c r="O142" s="64">
        <f t="shared" ca="1" si="19"/>
        <v>0</v>
      </c>
      <c r="P142" s="62">
        <f t="shared" ref="P142:W152" ca="1" si="20">SUMIF($B$7:$Y$119,CONCATENATE($D142,P$141),$Y$7:$Y$119)</f>
        <v>14123.784549999998</v>
      </c>
      <c r="Q142" s="63">
        <f t="shared" ca="1" si="20"/>
        <v>0</v>
      </c>
      <c r="R142" s="63">
        <f t="shared" ca="1" si="20"/>
        <v>596.90249000000006</v>
      </c>
      <c r="S142" s="63">
        <f t="shared" ca="1" si="20"/>
        <v>0</v>
      </c>
      <c r="T142" s="63">
        <f t="shared" ca="1" si="20"/>
        <v>18687.451789999999</v>
      </c>
      <c r="U142" s="63">
        <f t="shared" ca="1" si="20"/>
        <v>0</v>
      </c>
      <c r="V142" s="63">
        <f t="shared" ca="1" si="20"/>
        <v>0</v>
      </c>
      <c r="W142" s="64">
        <f t="shared" ca="1" si="20"/>
        <v>0</v>
      </c>
      <c r="X142" s="65">
        <f t="shared" ref="X142:X152" ca="1" si="21">SUM(F142:O142)</f>
        <v>33408.138830000004</v>
      </c>
      <c r="Y142" s="66">
        <f t="shared" ref="Y142:Y152" ca="1" si="22">IF(X142&gt;0,X142/$X$156,0)</f>
        <v>0.67038656952068265</v>
      </c>
      <c r="Z142" s="40"/>
      <c r="AA142" s="30" t="s">
        <v>234</v>
      </c>
      <c r="AB142" s="30"/>
      <c r="AC142" s="30"/>
      <c r="AD142" s="3"/>
    </row>
    <row r="143" spans="1:30" s="13" customFormat="1" ht="21" customHeight="1" x14ac:dyDescent="0.25">
      <c r="A143" s="11"/>
      <c r="B143" s="11"/>
      <c r="C143" s="11"/>
      <c r="D143" s="67" t="s">
        <v>233</v>
      </c>
      <c r="E143" s="61"/>
      <c r="F143" s="192">
        <f t="shared" ca="1" si="19"/>
        <v>0</v>
      </c>
      <c r="G143" s="63">
        <f t="shared" ca="1" si="19"/>
        <v>0</v>
      </c>
      <c r="H143" s="63">
        <f t="shared" ca="1" si="19"/>
        <v>0</v>
      </c>
      <c r="I143" s="63">
        <f t="shared" ca="1" si="19"/>
        <v>0</v>
      </c>
      <c r="J143" s="63">
        <f t="shared" ca="1" si="19"/>
        <v>0</v>
      </c>
      <c r="K143" s="63">
        <f t="shared" ca="1" si="19"/>
        <v>0</v>
      </c>
      <c r="L143" s="63">
        <f t="shared" ca="1" si="19"/>
        <v>0</v>
      </c>
      <c r="M143" s="63">
        <f t="shared" ca="1" si="19"/>
        <v>0</v>
      </c>
      <c r="N143" s="63">
        <f t="shared" ca="1" si="19"/>
        <v>0</v>
      </c>
      <c r="O143" s="64">
        <f t="shared" ca="1" si="19"/>
        <v>0</v>
      </c>
      <c r="P143" s="62">
        <f t="shared" ca="1" si="20"/>
        <v>0</v>
      </c>
      <c r="Q143" s="63">
        <f t="shared" ca="1" si="20"/>
        <v>0</v>
      </c>
      <c r="R143" s="63">
        <f t="shared" ca="1" si="20"/>
        <v>0</v>
      </c>
      <c r="S143" s="63">
        <f t="shared" ca="1" si="20"/>
        <v>0</v>
      </c>
      <c r="T143" s="63">
        <f t="shared" ca="1" si="20"/>
        <v>0</v>
      </c>
      <c r="U143" s="63">
        <f t="shared" ca="1" si="20"/>
        <v>0</v>
      </c>
      <c r="V143" s="63">
        <f t="shared" ca="1" si="20"/>
        <v>0</v>
      </c>
      <c r="W143" s="64">
        <f t="shared" ca="1" si="20"/>
        <v>0</v>
      </c>
      <c r="X143" s="65">
        <f t="shared" ca="1" si="21"/>
        <v>0</v>
      </c>
      <c r="Y143" s="66">
        <f t="shared" ca="1" si="22"/>
        <v>0</v>
      </c>
      <c r="Z143" s="40"/>
      <c r="AA143" s="30" t="s">
        <v>234</v>
      </c>
      <c r="AB143" s="30"/>
      <c r="AC143" s="30"/>
      <c r="AD143" s="3"/>
    </row>
    <row r="144" spans="1:30" s="13" customFormat="1" ht="21" customHeight="1" x14ac:dyDescent="0.25">
      <c r="A144" s="11"/>
      <c r="B144" s="11"/>
      <c r="C144" s="11"/>
      <c r="D144" s="67" t="s">
        <v>99</v>
      </c>
      <c r="E144" s="61"/>
      <c r="F144" s="192">
        <f t="shared" ca="1" si="19"/>
        <v>0</v>
      </c>
      <c r="G144" s="63">
        <f t="shared" ca="1" si="19"/>
        <v>0</v>
      </c>
      <c r="H144" s="63">
        <f t="shared" ca="1" si="19"/>
        <v>0</v>
      </c>
      <c r="I144" s="63">
        <f t="shared" ca="1" si="19"/>
        <v>0</v>
      </c>
      <c r="J144" s="63">
        <f t="shared" ca="1" si="19"/>
        <v>0</v>
      </c>
      <c r="K144" s="63">
        <f t="shared" ca="1" si="19"/>
        <v>0</v>
      </c>
      <c r="L144" s="63">
        <f t="shared" ca="1" si="19"/>
        <v>0</v>
      </c>
      <c r="M144" s="63">
        <f t="shared" ca="1" si="19"/>
        <v>0</v>
      </c>
      <c r="N144" s="63">
        <f t="shared" ca="1" si="19"/>
        <v>0</v>
      </c>
      <c r="O144" s="64">
        <f t="shared" ca="1" si="19"/>
        <v>0</v>
      </c>
      <c r="P144" s="62">
        <f t="shared" ca="1" si="20"/>
        <v>0</v>
      </c>
      <c r="Q144" s="63">
        <f t="shared" ca="1" si="20"/>
        <v>0</v>
      </c>
      <c r="R144" s="63">
        <f t="shared" ca="1" si="20"/>
        <v>0</v>
      </c>
      <c r="S144" s="63">
        <f t="shared" ca="1" si="20"/>
        <v>0</v>
      </c>
      <c r="T144" s="63">
        <f t="shared" ca="1" si="20"/>
        <v>0</v>
      </c>
      <c r="U144" s="63">
        <f t="shared" ca="1" si="20"/>
        <v>0</v>
      </c>
      <c r="V144" s="63">
        <f t="shared" ca="1" si="20"/>
        <v>0</v>
      </c>
      <c r="W144" s="64">
        <f t="shared" ca="1" si="20"/>
        <v>0</v>
      </c>
      <c r="X144" s="65">
        <f t="shared" ca="1" si="21"/>
        <v>0</v>
      </c>
      <c r="Y144" s="66">
        <f t="shared" ca="1" si="22"/>
        <v>0</v>
      </c>
      <c r="Z144" s="40"/>
      <c r="AA144" s="30" t="s">
        <v>234</v>
      </c>
      <c r="AB144" s="30"/>
      <c r="AC144" s="30"/>
      <c r="AD144" s="3"/>
    </row>
    <row r="145" spans="1:30" ht="21" customHeight="1" x14ac:dyDescent="0.25">
      <c r="A145" s="1"/>
      <c r="B145" s="1"/>
      <c r="C145" s="1"/>
      <c r="D145" s="67" t="s">
        <v>113</v>
      </c>
      <c r="E145" s="61"/>
      <c r="F145" s="192">
        <f t="shared" ca="1" si="19"/>
        <v>0</v>
      </c>
      <c r="G145" s="63">
        <f t="shared" ca="1" si="19"/>
        <v>0</v>
      </c>
      <c r="H145" s="63">
        <f t="shared" ca="1" si="19"/>
        <v>0</v>
      </c>
      <c r="I145" s="63">
        <f t="shared" ca="1" si="19"/>
        <v>0</v>
      </c>
      <c r="J145" s="63">
        <f t="shared" ca="1" si="19"/>
        <v>0</v>
      </c>
      <c r="K145" s="63">
        <f t="shared" ca="1" si="19"/>
        <v>0</v>
      </c>
      <c r="L145" s="63">
        <f t="shared" ca="1" si="19"/>
        <v>0</v>
      </c>
      <c r="M145" s="63">
        <f t="shared" ca="1" si="19"/>
        <v>0</v>
      </c>
      <c r="N145" s="63">
        <f t="shared" ca="1" si="19"/>
        <v>0</v>
      </c>
      <c r="O145" s="64">
        <f t="shared" ca="1" si="19"/>
        <v>0</v>
      </c>
      <c r="P145" s="62">
        <f t="shared" ca="1" si="20"/>
        <v>0</v>
      </c>
      <c r="Q145" s="63">
        <f t="shared" ca="1" si="20"/>
        <v>0</v>
      </c>
      <c r="R145" s="63">
        <f t="shared" ca="1" si="20"/>
        <v>0</v>
      </c>
      <c r="S145" s="63">
        <f t="shared" ca="1" si="20"/>
        <v>0</v>
      </c>
      <c r="T145" s="63">
        <f t="shared" ca="1" si="20"/>
        <v>0</v>
      </c>
      <c r="U145" s="63">
        <f t="shared" ca="1" si="20"/>
        <v>0</v>
      </c>
      <c r="V145" s="63">
        <f t="shared" ca="1" si="20"/>
        <v>0</v>
      </c>
      <c r="W145" s="64">
        <f t="shared" ca="1" si="20"/>
        <v>0</v>
      </c>
      <c r="X145" s="65">
        <f t="shared" ca="1" si="21"/>
        <v>0</v>
      </c>
      <c r="Y145" s="66">
        <f t="shared" ca="1" si="22"/>
        <v>0</v>
      </c>
      <c r="Z145" s="40"/>
      <c r="AA145" s="30" t="s">
        <v>234</v>
      </c>
      <c r="AB145" s="30"/>
      <c r="AC145" s="30"/>
      <c r="AD145" s="3"/>
    </row>
    <row r="146" spans="1:30" ht="21" customHeight="1" x14ac:dyDescent="0.25">
      <c r="A146" s="1"/>
      <c r="B146" s="1"/>
      <c r="C146" s="1"/>
      <c r="D146" s="67" t="s">
        <v>114</v>
      </c>
      <c r="E146" s="61"/>
      <c r="F146" s="192">
        <f t="shared" ca="1" si="19"/>
        <v>0</v>
      </c>
      <c r="G146" s="63">
        <f t="shared" ca="1" si="19"/>
        <v>0</v>
      </c>
      <c r="H146" s="63">
        <f t="shared" ca="1" si="19"/>
        <v>0</v>
      </c>
      <c r="I146" s="63">
        <f t="shared" ca="1" si="19"/>
        <v>0</v>
      </c>
      <c r="J146" s="63">
        <f t="shared" ca="1" si="19"/>
        <v>0</v>
      </c>
      <c r="K146" s="63">
        <f t="shared" ca="1" si="19"/>
        <v>0</v>
      </c>
      <c r="L146" s="63">
        <f t="shared" ca="1" si="19"/>
        <v>0</v>
      </c>
      <c r="M146" s="63">
        <f t="shared" ca="1" si="19"/>
        <v>0</v>
      </c>
      <c r="N146" s="63">
        <f t="shared" ca="1" si="19"/>
        <v>0</v>
      </c>
      <c r="O146" s="64">
        <f t="shared" ca="1" si="19"/>
        <v>0</v>
      </c>
      <c r="P146" s="62">
        <f t="shared" ca="1" si="20"/>
        <v>0</v>
      </c>
      <c r="Q146" s="63">
        <f t="shared" ca="1" si="20"/>
        <v>0</v>
      </c>
      <c r="R146" s="63">
        <f t="shared" ca="1" si="20"/>
        <v>0</v>
      </c>
      <c r="S146" s="63">
        <f t="shared" ca="1" si="20"/>
        <v>0</v>
      </c>
      <c r="T146" s="63">
        <f t="shared" ca="1" si="20"/>
        <v>0</v>
      </c>
      <c r="U146" s="63">
        <f t="shared" ca="1" si="20"/>
        <v>0</v>
      </c>
      <c r="V146" s="63">
        <f t="shared" ca="1" si="20"/>
        <v>0</v>
      </c>
      <c r="W146" s="64">
        <f t="shared" ca="1" si="20"/>
        <v>0</v>
      </c>
      <c r="X146" s="65">
        <f t="shared" ca="1" si="21"/>
        <v>0</v>
      </c>
      <c r="Y146" s="66">
        <f t="shared" ca="1" si="22"/>
        <v>0</v>
      </c>
      <c r="Z146" s="40"/>
      <c r="AA146" s="30" t="s">
        <v>234</v>
      </c>
      <c r="AB146" s="30"/>
      <c r="AC146" s="30"/>
      <c r="AD146" s="3"/>
    </row>
    <row r="147" spans="1:30" ht="21" customHeight="1" x14ac:dyDescent="0.25">
      <c r="A147" s="1"/>
      <c r="B147" s="1"/>
      <c r="C147" s="1"/>
      <c r="D147" s="67" t="s">
        <v>38</v>
      </c>
      <c r="E147" s="61"/>
      <c r="F147" s="192">
        <f t="shared" ca="1" si="19"/>
        <v>0</v>
      </c>
      <c r="G147" s="63">
        <f t="shared" ca="1" si="19"/>
        <v>161.86489</v>
      </c>
      <c r="H147" s="63">
        <f t="shared" ca="1" si="19"/>
        <v>0</v>
      </c>
      <c r="I147" s="63">
        <f t="shared" ca="1" si="19"/>
        <v>0</v>
      </c>
      <c r="J147" s="63">
        <f t="shared" ca="1" si="19"/>
        <v>5880.3224399999999</v>
      </c>
      <c r="K147" s="63">
        <f t="shared" ca="1" si="19"/>
        <v>0</v>
      </c>
      <c r="L147" s="63">
        <f t="shared" ca="1" si="19"/>
        <v>0</v>
      </c>
      <c r="M147" s="63">
        <f t="shared" ca="1" si="19"/>
        <v>0</v>
      </c>
      <c r="N147" s="63">
        <f t="shared" ca="1" si="19"/>
        <v>0</v>
      </c>
      <c r="O147" s="64">
        <f t="shared" ca="1" si="19"/>
        <v>0</v>
      </c>
      <c r="P147" s="62">
        <f t="shared" ca="1" si="20"/>
        <v>419.45740000000006</v>
      </c>
      <c r="Q147" s="63">
        <f t="shared" ca="1" si="20"/>
        <v>0</v>
      </c>
      <c r="R147" s="63">
        <f t="shared" ca="1" si="20"/>
        <v>0</v>
      </c>
      <c r="S147" s="63">
        <f t="shared" ca="1" si="20"/>
        <v>0</v>
      </c>
      <c r="T147" s="63">
        <f t="shared" ca="1" si="20"/>
        <v>3548.82458</v>
      </c>
      <c r="U147" s="63">
        <f t="shared" ca="1" si="20"/>
        <v>2073.9053499999995</v>
      </c>
      <c r="V147" s="63">
        <f t="shared" ca="1" si="20"/>
        <v>0</v>
      </c>
      <c r="W147" s="64">
        <f t="shared" ca="1" si="20"/>
        <v>0</v>
      </c>
      <c r="X147" s="65">
        <f t="shared" ca="1" si="21"/>
        <v>6042.1873299999997</v>
      </c>
      <c r="Y147" s="66">
        <f t="shared" ca="1" si="22"/>
        <v>0.12124594121126718</v>
      </c>
      <c r="Z147" s="40"/>
      <c r="AA147" s="30" t="s">
        <v>234</v>
      </c>
      <c r="AB147" s="30"/>
      <c r="AC147" s="30"/>
      <c r="AD147" s="3"/>
    </row>
    <row r="148" spans="1:30" ht="21" customHeight="1" x14ac:dyDescent="0.25">
      <c r="A148" s="1"/>
      <c r="B148" s="1"/>
      <c r="C148" s="1"/>
      <c r="D148" s="67" t="s">
        <v>115</v>
      </c>
      <c r="E148" s="61"/>
      <c r="F148" s="192">
        <f t="shared" ca="1" si="19"/>
        <v>0</v>
      </c>
      <c r="G148" s="63">
        <f t="shared" ca="1" si="19"/>
        <v>0</v>
      </c>
      <c r="H148" s="63">
        <f t="shared" ca="1" si="19"/>
        <v>0</v>
      </c>
      <c r="I148" s="63">
        <f t="shared" ca="1" si="19"/>
        <v>0</v>
      </c>
      <c r="J148" s="63">
        <f t="shared" ca="1" si="19"/>
        <v>0</v>
      </c>
      <c r="K148" s="63">
        <f t="shared" ca="1" si="19"/>
        <v>0</v>
      </c>
      <c r="L148" s="63">
        <f t="shared" ca="1" si="19"/>
        <v>0</v>
      </c>
      <c r="M148" s="63">
        <f t="shared" ca="1" si="19"/>
        <v>0</v>
      </c>
      <c r="N148" s="63">
        <f t="shared" ca="1" si="19"/>
        <v>0</v>
      </c>
      <c r="O148" s="64">
        <f t="shared" ca="1" si="19"/>
        <v>0</v>
      </c>
      <c r="P148" s="62">
        <f t="shared" ca="1" si="20"/>
        <v>0</v>
      </c>
      <c r="Q148" s="63">
        <f t="shared" ca="1" si="20"/>
        <v>0</v>
      </c>
      <c r="R148" s="63">
        <f t="shared" ca="1" si="20"/>
        <v>0</v>
      </c>
      <c r="S148" s="63">
        <f t="shared" ca="1" si="20"/>
        <v>0</v>
      </c>
      <c r="T148" s="63">
        <f t="shared" ca="1" si="20"/>
        <v>0</v>
      </c>
      <c r="U148" s="63">
        <f t="shared" ca="1" si="20"/>
        <v>0</v>
      </c>
      <c r="V148" s="63">
        <f t="shared" ca="1" si="20"/>
        <v>0</v>
      </c>
      <c r="W148" s="64">
        <f t="shared" ca="1" si="20"/>
        <v>0</v>
      </c>
      <c r="X148" s="65">
        <f t="shared" ca="1" si="21"/>
        <v>0</v>
      </c>
      <c r="Y148" s="66">
        <f t="shared" ca="1" si="22"/>
        <v>0</v>
      </c>
      <c r="Z148" s="40"/>
      <c r="AA148" s="30" t="s">
        <v>234</v>
      </c>
      <c r="AB148" s="30"/>
      <c r="AC148" s="30"/>
      <c r="AD148" s="3"/>
    </row>
    <row r="149" spans="1:30" ht="21" customHeight="1" x14ac:dyDescent="0.25">
      <c r="A149" s="1"/>
      <c r="B149" s="1"/>
      <c r="C149" s="1"/>
      <c r="D149" s="67" t="s">
        <v>239</v>
      </c>
      <c r="E149" s="61"/>
      <c r="F149" s="192">
        <f t="shared" ca="1" si="19"/>
        <v>0</v>
      </c>
      <c r="G149" s="63">
        <f t="shared" ca="1" si="19"/>
        <v>0</v>
      </c>
      <c r="H149" s="63">
        <f t="shared" ca="1" si="19"/>
        <v>0</v>
      </c>
      <c r="I149" s="63">
        <f t="shared" ca="1" si="19"/>
        <v>10383.814840000003</v>
      </c>
      <c r="J149" s="63">
        <f t="shared" ca="1" si="19"/>
        <v>0</v>
      </c>
      <c r="K149" s="63">
        <f t="shared" ca="1" si="19"/>
        <v>0</v>
      </c>
      <c r="L149" s="63">
        <f t="shared" ca="1" si="19"/>
        <v>0</v>
      </c>
      <c r="M149" s="63">
        <f t="shared" ca="1" si="19"/>
        <v>0</v>
      </c>
      <c r="N149" s="63">
        <f t="shared" ca="1" si="19"/>
        <v>0</v>
      </c>
      <c r="O149" s="64">
        <f t="shared" ca="1" si="19"/>
        <v>0</v>
      </c>
      <c r="P149" s="62">
        <f t="shared" ca="1" si="20"/>
        <v>0</v>
      </c>
      <c r="Q149" s="63">
        <f t="shared" ca="1" si="20"/>
        <v>10383.814840000003</v>
      </c>
      <c r="R149" s="63">
        <f t="shared" ca="1" si="20"/>
        <v>0</v>
      </c>
      <c r="S149" s="63">
        <f t="shared" ca="1" si="20"/>
        <v>0</v>
      </c>
      <c r="T149" s="63">
        <f t="shared" ca="1" si="20"/>
        <v>0</v>
      </c>
      <c r="U149" s="63">
        <f t="shared" ca="1" si="20"/>
        <v>0</v>
      </c>
      <c r="V149" s="63">
        <f t="shared" ca="1" si="20"/>
        <v>0</v>
      </c>
      <c r="W149" s="64">
        <f t="shared" ca="1" si="20"/>
        <v>0</v>
      </c>
      <c r="X149" s="65">
        <f t="shared" ca="1" si="21"/>
        <v>10383.814840000003</v>
      </c>
      <c r="Y149" s="66">
        <f t="shared" ca="1" si="22"/>
        <v>0.20836748926805024</v>
      </c>
      <c r="Z149" s="40"/>
      <c r="AA149" s="30" t="s">
        <v>234</v>
      </c>
      <c r="AB149" s="30"/>
      <c r="AC149" s="30"/>
      <c r="AD149" s="3"/>
    </row>
    <row r="150" spans="1:30" ht="21" customHeight="1" x14ac:dyDescent="0.25">
      <c r="A150" s="1"/>
      <c r="B150" s="1"/>
      <c r="C150" s="1"/>
      <c r="D150" s="67" t="s">
        <v>269</v>
      </c>
      <c r="E150" s="61"/>
      <c r="F150" s="192">
        <f t="shared" ca="1" si="19"/>
        <v>0</v>
      </c>
      <c r="G150" s="63">
        <f t="shared" ca="1" si="19"/>
        <v>0</v>
      </c>
      <c r="H150" s="63">
        <f t="shared" ca="1" si="19"/>
        <v>0</v>
      </c>
      <c r="I150" s="63">
        <f t="shared" ca="1" si="19"/>
        <v>0</v>
      </c>
      <c r="J150" s="63">
        <f t="shared" ca="1" si="19"/>
        <v>0</v>
      </c>
      <c r="K150" s="63">
        <f t="shared" ca="1" si="19"/>
        <v>0</v>
      </c>
      <c r="L150" s="63">
        <f t="shared" ca="1" si="19"/>
        <v>0</v>
      </c>
      <c r="M150" s="63">
        <f t="shared" ca="1" si="19"/>
        <v>0</v>
      </c>
      <c r="N150" s="63">
        <f t="shared" ca="1" si="19"/>
        <v>0</v>
      </c>
      <c r="O150" s="64">
        <f t="shared" ca="1" si="19"/>
        <v>0</v>
      </c>
      <c r="P150" s="62">
        <f t="shared" ca="1" si="20"/>
        <v>0</v>
      </c>
      <c r="Q150" s="63">
        <f t="shared" ca="1" si="20"/>
        <v>0</v>
      </c>
      <c r="R150" s="63">
        <f t="shared" ca="1" si="20"/>
        <v>0</v>
      </c>
      <c r="S150" s="63">
        <f t="shared" ca="1" si="20"/>
        <v>0</v>
      </c>
      <c r="T150" s="63">
        <f t="shared" ca="1" si="20"/>
        <v>0</v>
      </c>
      <c r="U150" s="63">
        <f t="shared" ca="1" si="20"/>
        <v>0</v>
      </c>
      <c r="V150" s="63">
        <f t="shared" ca="1" si="20"/>
        <v>0</v>
      </c>
      <c r="W150" s="64">
        <f t="shared" ca="1" si="20"/>
        <v>0</v>
      </c>
      <c r="X150" s="65">
        <f t="shared" ca="1" si="21"/>
        <v>0</v>
      </c>
      <c r="Y150" s="66">
        <f t="shared" ca="1" si="22"/>
        <v>0</v>
      </c>
      <c r="Z150" s="40"/>
      <c r="AA150" s="30" t="s">
        <v>234</v>
      </c>
      <c r="AB150" s="30"/>
      <c r="AC150" s="30"/>
      <c r="AD150" s="3"/>
    </row>
    <row r="151" spans="1:30" ht="21" customHeight="1" x14ac:dyDescent="0.25">
      <c r="A151" s="1"/>
      <c r="B151" s="1"/>
      <c r="C151" s="1"/>
      <c r="D151" s="67" t="s">
        <v>270</v>
      </c>
      <c r="E151" s="61"/>
      <c r="F151" s="192">
        <f t="shared" ca="1" si="19"/>
        <v>0</v>
      </c>
      <c r="G151" s="63">
        <f t="shared" ca="1" si="19"/>
        <v>0</v>
      </c>
      <c r="H151" s="63">
        <f t="shared" ca="1" si="19"/>
        <v>0</v>
      </c>
      <c r="I151" s="63">
        <f t="shared" ca="1" si="19"/>
        <v>0</v>
      </c>
      <c r="J151" s="63">
        <f t="shared" ca="1" si="19"/>
        <v>0</v>
      </c>
      <c r="K151" s="63">
        <f t="shared" ca="1" si="19"/>
        <v>0</v>
      </c>
      <c r="L151" s="63">
        <f t="shared" ca="1" si="19"/>
        <v>0</v>
      </c>
      <c r="M151" s="63">
        <f t="shared" ca="1" si="19"/>
        <v>0</v>
      </c>
      <c r="N151" s="63">
        <f t="shared" ca="1" si="19"/>
        <v>0</v>
      </c>
      <c r="O151" s="64">
        <f t="shared" ca="1" si="19"/>
        <v>0</v>
      </c>
      <c r="P151" s="62">
        <f t="shared" ca="1" si="20"/>
        <v>0</v>
      </c>
      <c r="Q151" s="63">
        <f t="shared" ca="1" si="20"/>
        <v>0</v>
      </c>
      <c r="R151" s="63">
        <f t="shared" ca="1" si="20"/>
        <v>0</v>
      </c>
      <c r="S151" s="63">
        <f t="shared" ca="1" si="20"/>
        <v>0</v>
      </c>
      <c r="T151" s="63">
        <f t="shared" ca="1" si="20"/>
        <v>0</v>
      </c>
      <c r="U151" s="63">
        <f t="shared" ca="1" si="20"/>
        <v>0</v>
      </c>
      <c r="V151" s="63">
        <f t="shared" ca="1" si="20"/>
        <v>0</v>
      </c>
      <c r="W151" s="64">
        <f t="shared" ca="1" si="20"/>
        <v>0</v>
      </c>
      <c r="X151" s="65">
        <f t="shared" ca="1" si="21"/>
        <v>0</v>
      </c>
      <c r="Y151" s="66">
        <f t="shared" ca="1" si="22"/>
        <v>0</v>
      </c>
      <c r="Z151" s="40"/>
      <c r="AA151" s="30" t="s">
        <v>234</v>
      </c>
      <c r="AB151" s="30"/>
      <c r="AC151" s="30"/>
      <c r="AD151" s="3"/>
    </row>
    <row r="152" spans="1:30" ht="21" customHeight="1" x14ac:dyDescent="0.25">
      <c r="A152" s="1"/>
      <c r="B152" s="1"/>
      <c r="C152" s="1"/>
      <c r="D152" s="67" t="s">
        <v>271</v>
      </c>
      <c r="E152" s="61"/>
      <c r="F152" s="192">
        <f t="shared" ca="1" si="19"/>
        <v>0</v>
      </c>
      <c r="G152" s="63">
        <f t="shared" ca="1" si="19"/>
        <v>0</v>
      </c>
      <c r="H152" s="63">
        <f t="shared" ca="1" si="19"/>
        <v>0</v>
      </c>
      <c r="I152" s="63">
        <f t="shared" ca="1" si="19"/>
        <v>0</v>
      </c>
      <c r="J152" s="63">
        <f t="shared" ca="1" si="19"/>
        <v>0</v>
      </c>
      <c r="K152" s="63">
        <f t="shared" ca="1" si="19"/>
        <v>0</v>
      </c>
      <c r="L152" s="63">
        <f t="shared" ca="1" si="19"/>
        <v>0</v>
      </c>
      <c r="M152" s="63">
        <f t="shared" ca="1" si="19"/>
        <v>0</v>
      </c>
      <c r="N152" s="63">
        <f t="shared" ca="1" si="19"/>
        <v>0</v>
      </c>
      <c r="O152" s="64">
        <f t="shared" ca="1" si="19"/>
        <v>0</v>
      </c>
      <c r="P152" s="62">
        <f t="shared" ca="1" si="20"/>
        <v>0</v>
      </c>
      <c r="Q152" s="63">
        <f t="shared" ca="1" si="20"/>
        <v>0</v>
      </c>
      <c r="R152" s="63">
        <f t="shared" ca="1" si="20"/>
        <v>0</v>
      </c>
      <c r="S152" s="63">
        <f t="shared" ca="1" si="20"/>
        <v>0</v>
      </c>
      <c r="T152" s="63">
        <f t="shared" ca="1" si="20"/>
        <v>0</v>
      </c>
      <c r="U152" s="63">
        <f t="shared" ca="1" si="20"/>
        <v>0</v>
      </c>
      <c r="V152" s="63">
        <f t="shared" ca="1" si="20"/>
        <v>0</v>
      </c>
      <c r="W152" s="64">
        <f t="shared" ca="1" si="20"/>
        <v>0</v>
      </c>
      <c r="X152" s="65">
        <f t="shared" ca="1" si="21"/>
        <v>0</v>
      </c>
      <c r="Y152" s="66">
        <f t="shared" ca="1" si="22"/>
        <v>0</v>
      </c>
      <c r="Z152" s="40"/>
      <c r="AA152" s="30" t="s">
        <v>234</v>
      </c>
      <c r="AB152" s="30"/>
      <c r="AC152" s="30"/>
      <c r="AD152" s="3"/>
    </row>
    <row r="153" spans="1:30" ht="21" hidden="1" customHeight="1" x14ac:dyDescent="0.25">
      <c r="A153" s="1"/>
      <c r="B153" s="1"/>
      <c r="C153" s="1"/>
      <c r="D153" s="67"/>
      <c r="E153" s="61"/>
      <c r="F153" s="192"/>
      <c r="G153" s="63"/>
      <c r="H153" s="63"/>
      <c r="I153" s="63"/>
      <c r="J153" s="63"/>
      <c r="K153" s="63"/>
      <c r="L153" s="63"/>
      <c r="M153" s="63"/>
      <c r="N153" s="63"/>
      <c r="O153" s="64"/>
      <c r="P153" s="62"/>
      <c r="Q153" s="63"/>
      <c r="R153" s="63"/>
      <c r="S153" s="63"/>
      <c r="T153" s="63"/>
      <c r="U153" s="63"/>
      <c r="V153" s="63"/>
      <c r="W153" s="64"/>
      <c r="X153" s="65"/>
      <c r="Y153" s="66"/>
      <c r="Z153" s="40"/>
      <c r="AA153" s="30" t="s">
        <v>234</v>
      </c>
      <c r="AB153" s="30"/>
      <c r="AC153" s="30"/>
      <c r="AD153" s="3"/>
    </row>
    <row r="154" spans="1:30" ht="21" hidden="1" customHeight="1" x14ac:dyDescent="0.25">
      <c r="A154" s="1"/>
      <c r="B154" s="1"/>
      <c r="C154" s="1"/>
      <c r="D154" s="67"/>
      <c r="E154" s="61"/>
      <c r="F154" s="192"/>
      <c r="G154" s="63"/>
      <c r="H154" s="63"/>
      <c r="I154" s="63"/>
      <c r="J154" s="63"/>
      <c r="K154" s="63"/>
      <c r="L154" s="63"/>
      <c r="M154" s="63"/>
      <c r="N154" s="63"/>
      <c r="O154" s="64"/>
      <c r="P154" s="62"/>
      <c r="Q154" s="63"/>
      <c r="R154" s="63"/>
      <c r="S154" s="63"/>
      <c r="T154" s="63"/>
      <c r="U154" s="63"/>
      <c r="V154" s="63"/>
      <c r="W154" s="64"/>
      <c r="X154" s="65"/>
      <c r="Y154" s="66"/>
      <c r="Z154" s="40"/>
      <c r="AA154" s="30" t="s">
        <v>234</v>
      </c>
      <c r="AB154" s="30"/>
      <c r="AC154" s="30"/>
      <c r="AD154" s="3"/>
    </row>
    <row r="155" spans="1:30" ht="21" hidden="1" customHeight="1" x14ac:dyDescent="0.25">
      <c r="A155" s="1"/>
      <c r="B155" s="1"/>
      <c r="C155" s="1"/>
      <c r="D155" s="67"/>
      <c r="E155" s="61"/>
      <c r="F155" s="192"/>
      <c r="G155" s="63"/>
      <c r="H155" s="63"/>
      <c r="I155" s="63"/>
      <c r="J155" s="63"/>
      <c r="K155" s="63"/>
      <c r="L155" s="63"/>
      <c r="M155" s="63"/>
      <c r="N155" s="63"/>
      <c r="O155" s="64"/>
      <c r="P155" s="62"/>
      <c r="Q155" s="63"/>
      <c r="R155" s="63"/>
      <c r="S155" s="63"/>
      <c r="T155" s="63"/>
      <c r="U155" s="63"/>
      <c r="V155" s="63"/>
      <c r="W155" s="64"/>
      <c r="X155" s="65"/>
      <c r="Y155" s="66"/>
      <c r="Z155" s="40"/>
      <c r="AA155" s="30" t="s">
        <v>234</v>
      </c>
      <c r="AB155" s="30"/>
      <c r="AC155" s="30"/>
      <c r="AD155" s="3"/>
    </row>
    <row r="156" spans="1:30" s="13" customFormat="1" ht="15.75" x14ac:dyDescent="0.25">
      <c r="A156" s="11"/>
      <c r="B156" s="11"/>
      <c r="C156" s="11"/>
      <c r="D156" s="68" t="s">
        <v>22</v>
      </c>
      <c r="E156" s="193"/>
      <c r="F156" s="194">
        <f ca="1">SUM(F142:F155)</f>
        <v>0</v>
      </c>
      <c r="G156" s="71">
        <f t="shared" ref="G156:X156" ca="1" si="23">SUM(G142:G155)</f>
        <v>161.86489</v>
      </c>
      <c r="H156" s="71">
        <f t="shared" ca="1" si="23"/>
        <v>0</v>
      </c>
      <c r="I156" s="71">
        <f t="shared" ca="1" si="23"/>
        <v>43791.953670000003</v>
      </c>
      <c r="J156" s="71">
        <f t="shared" ca="1" si="23"/>
        <v>5880.3224399999999</v>
      </c>
      <c r="K156" s="71">
        <f t="shared" ca="1" si="23"/>
        <v>0</v>
      </c>
      <c r="L156" s="71">
        <f t="shared" ca="1" si="23"/>
        <v>0</v>
      </c>
      <c r="M156" s="71">
        <f t="shared" ca="1" si="23"/>
        <v>0</v>
      </c>
      <c r="N156" s="71">
        <f t="shared" ca="1" si="23"/>
        <v>0</v>
      </c>
      <c r="O156" s="72">
        <f t="shared" ca="1" si="23"/>
        <v>0</v>
      </c>
      <c r="P156" s="73">
        <f t="shared" ca="1" si="23"/>
        <v>14543.241949999998</v>
      </c>
      <c r="Q156" s="74">
        <f t="shared" ca="1" si="23"/>
        <v>10383.814840000003</v>
      </c>
      <c r="R156" s="74">
        <f t="shared" ca="1" si="23"/>
        <v>596.90249000000006</v>
      </c>
      <c r="S156" s="74">
        <f t="shared" ca="1" si="23"/>
        <v>0</v>
      </c>
      <c r="T156" s="74">
        <f t="shared" ca="1" si="23"/>
        <v>22236.27637</v>
      </c>
      <c r="U156" s="74">
        <f t="shared" ca="1" si="23"/>
        <v>2073.9053499999995</v>
      </c>
      <c r="V156" s="74">
        <f t="shared" ca="1" si="23"/>
        <v>0</v>
      </c>
      <c r="W156" s="75">
        <f t="shared" ca="1" si="23"/>
        <v>0</v>
      </c>
      <c r="X156" s="76">
        <f t="shared" ca="1" si="23"/>
        <v>49834.141000000003</v>
      </c>
      <c r="Y156" s="77">
        <f ca="1">SUM(Y142:Y147)</f>
        <v>0.79163251073194985</v>
      </c>
      <c r="Z156" s="195">
        <f ca="1">SUM(F156:O156)-Y120+SUM(P156:W156)-Y120</f>
        <v>0</v>
      </c>
      <c r="AA156" s="30" t="s">
        <v>234</v>
      </c>
      <c r="AB156" s="30"/>
      <c r="AC156" s="30"/>
      <c r="AD156" s="3"/>
    </row>
    <row r="157" spans="1:30" s="13" customFormat="1" ht="19.5" thickBot="1" x14ac:dyDescent="0.3">
      <c r="A157" s="11"/>
      <c r="B157" s="11"/>
      <c r="C157" s="11"/>
      <c r="D157" s="79"/>
      <c r="E157" s="80" t="s">
        <v>111</v>
      </c>
      <c r="F157" s="81">
        <f t="shared" ref="F157:W157" ca="1" si="24">IF(F156&gt;0,F156/$X$156,0)</f>
        <v>0</v>
      </c>
      <c r="G157" s="82">
        <f t="shared" ca="1" si="24"/>
        <v>3.248072240273992E-3</v>
      </c>
      <c r="H157" s="82">
        <f t="shared" ca="1" si="24"/>
        <v>0</v>
      </c>
      <c r="I157" s="82">
        <f t="shared" ca="1" si="24"/>
        <v>0.87875405878873281</v>
      </c>
      <c r="J157" s="82">
        <f t="shared" ca="1" si="24"/>
        <v>0.11799786897099319</v>
      </c>
      <c r="K157" s="82">
        <f t="shared" ca="1" si="24"/>
        <v>0</v>
      </c>
      <c r="L157" s="82">
        <f t="shared" ca="1" si="24"/>
        <v>0</v>
      </c>
      <c r="M157" s="82">
        <f t="shared" ca="1" si="24"/>
        <v>0</v>
      </c>
      <c r="N157" s="82">
        <f t="shared" ca="1" si="24"/>
        <v>0</v>
      </c>
      <c r="O157" s="83">
        <f t="shared" ca="1" si="24"/>
        <v>0</v>
      </c>
      <c r="P157" s="81">
        <f t="shared" ca="1" si="24"/>
        <v>0.29183290126341288</v>
      </c>
      <c r="Q157" s="82">
        <f t="shared" ca="1" si="24"/>
        <v>0.20836748926805024</v>
      </c>
      <c r="R157" s="82">
        <f t="shared" ca="1" si="24"/>
        <v>1.1977782259756419E-2</v>
      </c>
      <c r="S157" s="82">
        <f t="shared" ca="1" si="24"/>
        <v>0</v>
      </c>
      <c r="T157" s="82">
        <f t="shared" ca="1" si="24"/>
        <v>0.44620567193081545</v>
      </c>
      <c r="U157" s="82">
        <f t="shared" ca="1" si="24"/>
        <v>4.1616155277964945E-2</v>
      </c>
      <c r="V157" s="82">
        <f t="shared" ca="1" si="24"/>
        <v>0</v>
      </c>
      <c r="W157" s="83">
        <f t="shared" ca="1" si="24"/>
        <v>0</v>
      </c>
      <c r="X157" s="84">
        <f ca="1">SUM(F157:V157)/2</f>
        <v>1</v>
      </c>
      <c r="Y157" s="85"/>
      <c r="Z157" s="195">
        <f ca="1">SUM(F156:O156)-X156+SUM(P156:W156)-X156</f>
        <v>0</v>
      </c>
      <c r="AA157" s="30" t="s">
        <v>234</v>
      </c>
      <c r="AB157" s="30"/>
      <c r="AC157" s="30"/>
      <c r="AD157" s="3"/>
    </row>
    <row r="158" spans="1:30" s="13" customFormat="1" ht="15.75" customHeight="1" x14ac:dyDescent="0.25">
      <c r="A158" s="11"/>
      <c r="B158" s="11"/>
      <c r="C158" s="11"/>
      <c r="H158" s="196"/>
      <c r="Y158" s="30"/>
      <c r="Z158" s="40"/>
      <c r="AA158" s="30" t="s">
        <v>234</v>
      </c>
      <c r="AB158" s="30"/>
      <c r="AC158" s="30"/>
      <c r="AD158" s="3"/>
    </row>
    <row r="159" spans="1:30" ht="15.75" x14ac:dyDescent="0.25">
      <c r="A159" s="1"/>
      <c r="B159" s="1"/>
      <c r="C159" s="1"/>
      <c r="D159" s="2"/>
      <c r="E159" s="2"/>
      <c r="F159" s="2"/>
      <c r="G159" s="2"/>
      <c r="H159" s="124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40"/>
      <c r="AA159" s="30" t="s">
        <v>234</v>
      </c>
      <c r="AB159" s="30"/>
      <c r="AC159" s="30"/>
      <c r="AD159" s="3"/>
    </row>
    <row r="160" spans="1:30" ht="15.75" x14ac:dyDescent="0.25">
      <c r="A160" s="1"/>
      <c r="B160" s="1"/>
      <c r="C160" s="1"/>
      <c r="D160" s="2"/>
      <c r="E160" s="2"/>
      <c r="F160" s="2"/>
      <c r="G160" s="2"/>
      <c r="H160" s="124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30" t="s">
        <v>234</v>
      </c>
      <c r="AB160" s="30"/>
      <c r="AC160" s="30"/>
      <c r="AD160" s="3"/>
    </row>
    <row r="161" spans="1:30" ht="15.75" x14ac:dyDescent="0.25">
      <c r="A161" s="86" t="s">
        <v>234</v>
      </c>
      <c r="B161" s="86" t="s">
        <v>234</v>
      </c>
      <c r="C161" s="86" t="s">
        <v>234</v>
      </c>
      <c r="D161" s="86" t="s">
        <v>234</v>
      </c>
      <c r="E161" s="86"/>
      <c r="F161" s="86"/>
      <c r="G161" s="86" t="s">
        <v>234</v>
      </c>
      <c r="H161" s="197" t="s">
        <v>234</v>
      </c>
      <c r="I161" s="86" t="s">
        <v>234</v>
      </c>
      <c r="J161" s="86" t="s">
        <v>234</v>
      </c>
      <c r="K161" s="86" t="s">
        <v>234</v>
      </c>
      <c r="L161" s="86" t="s">
        <v>234</v>
      </c>
      <c r="M161" s="86" t="s">
        <v>234</v>
      </c>
      <c r="N161" s="86" t="s">
        <v>234</v>
      </c>
      <c r="O161" s="86" t="s">
        <v>234</v>
      </c>
      <c r="P161" s="86" t="s">
        <v>234</v>
      </c>
      <c r="Q161" s="86" t="s">
        <v>234</v>
      </c>
      <c r="R161" s="86" t="s">
        <v>234</v>
      </c>
      <c r="S161" s="86" t="s">
        <v>234</v>
      </c>
      <c r="T161" s="86" t="s">
        <v>234</v>
      </c>
      <c r="U161" s="86" t="s">
        <v>234</v>
      </c>
      <c r="V161" s="86" t="s">
        <v>234</v>
      </c>
      <c r="W161" s="86" t="s">
        <v>234</v>
      </c>
      <c r="X161" s="86" t="s">
        <v>234</v>
      </c>
      <c r="Y161" s="86" t="s">
        <v>234</v>
      </c>
      <c r="Z161" s="86" t="s">
        <v>234</v>
      </c>
      <c r="AA161" s="30" t="s">
        <v>234</v>
      </c>
      <c r="AB161" s="30"/>
      <c r="AC161" s="30"/>
      <c r="AD161" s="3"/>
    </row>
    <row r="164" spans="1:30" x14ac:dyDescent="0.25">
      <c r="Y164"/>
    </row>
    <row r="165" spans="1:30" x14ac:dyDescent="0.25">
      <c r="Y165"/>
    </row>
    <row r="166" spans="1:30" x14ac:dyDescent="0.25">
      <c r="Y166"/>
    </row>
    <row r="167" spans="1:30" x14ac:dyDescent="0.25">
      <c r="Y167"/>
    </row>
    <row r="168" spans="1:30" x14ac:dyDescent="0.25">
      <c r="Y168"/>
    </row>
    <row r="169" spans="1:30" x14ac:dyDescent="0.25">
      <c r="Y169"/>
    </row>
    <row r="170" spans="1:30" x14ac:dyDescent="0.25">
      <c r="Y170"/>
    </row>
    <row r="171" spans="1:30" x14ac:dyDescent="0.25">
      <c r="Y171"/>
    </row>
    <row r="172" spans="1:30" x14ac:dyDescent="0.25">
      <c r="A172"/>
      <c r="B172"/>
      <c r="C172"/>
      <c r="D172"/>
      <c r="E172"/>
      <c r="F172"/>
      <c r="G172"/>
      <c r="H172"/>
      <c r="I172"/>
      <c r="J172"/>
      <c r="Y172"/>
    </row>
    <row r="173" spans="1:30" x14ac:dyDescent="0.25">
      <c r="A173"/>
      <c r="B173"/>
      <c r="C173"/>
      <c r="D173"/>
      <c r="E173"/>
      <c r="F173"/>
      <c r="G173"/>
      <c r="H173"/>
      <c r="I173"/>
      <c r="J173"/>
      <c r="Y173"/>
    </row>
    <row r="174" spans="1:30" x14ac:dyDescent="0.25">
      <c r="A174"/>
      <c r="B174"/>
      <c r="C174"/>
      <c r="D174"/>
      <c r="E174"/>
      <c r="F174"/>
      <c r="G174"/>
      <c r="H174"/>
      <c r="I174"/>
      <c r="J174"/>
      <c r="Y174"/>
    </row>
    <row r="175" spans="1:30" x14ac:dyDescent="0.25">
      <c r="A175"/>
      <c r="B175"/>
      <c r="C175"/>
      <c r="D175"/>
      <c r="E175"/>
      <c r="F175"/>
      <c r="G175"/>
      <c r="H175"/>
      <c r="I175"/>
      <c r="J175"/>
      <c r="Y175"/>
    </row>
    <row r="176" spans="1:30" x14ac:dyDescent="0.25">
      <c r="A176"/>
      <c r="B176"/>
      <c r="C176"/>
      <c r="D176"/>
      <c r="E176"/>
      <c r="F176"/>
      <c r="G176"/>
      <c r="H176"/>
      <c r="I176"/>
      <c r="J176"/>
      <c r="Y176"/>
    </row>
    <row r="177" spans="1:25" x14ac:dyDescent="0.25">
      <c r="A177"/>
      <c r="B177"/>
      <c r="C177"/>
      <c r="D177"/>
      <c r="E177"/>
      <c r="F177"/>
      <c r="G177"/>
      <c r="H177"/>
      <c r="I177"/>
      <c r="J177"/>
      <c r="Y177"/>
    </row>
    <row r="178" spans="1:25" x14ac:dyDescent="0.25">
      <c r="A178"/>
      <c r="B178"/>
      <c r="C178"/>
      <c r="D178"/>
      <c r="E178"/>
      <c r="F178"/>
      <c r="G178"/>
      <c r="H178"/>
      <c r="I178"/>
      <c r="J178"/>
      <c r="Y178"/>
    </row>
    <row r="179" spans="1:25" x14ac:dyDescent="0.25">
      <c r="A179"/>
      <c r="B179"/>
      <c r="C179"/>
      <c r="D179"/>
      <c r="E179"/>
      <c r="F179"/>
      <c r="G179"/>
      <c r="H179"/>
      <c r="I179"/>
      <c r="J179"/>
      <c r="Y179"/>
    </row>
    <row r="180" spans="1:25" x14ac:dyDescent="0.25">
      <c r="A180"/>
      <c r="B180"/>
      <c r="C180"/>
      <c r="D180"/>
      <c r="E180"/>
      <c r="F180"/>
      <c r="G180"/>
      <c r="H180"/>
      <c r="I180"/>
      <c r="J180"/>
      <c r="Y180"/>
    </row>
    <row r="181" spans="1:25" x14ac:dyDescent="0.25">
      <c r="A181"/>
      <c r="B181"/>
      <c r="C181"/>
      <c r="D181"/>
      <c r="E181"/>
      <c r="F181"/>
      <c r="G181"/>
      <c r="H181"/>
      <c r="I181"/>
      <c r="J181"/>
      <c r="Y181"/>
    </row>
    <row r="182" spans="1:25" x14ac:dyDescent="0.25">
      <c r="A182"/>
      <c r="B182"/>
      <c r="C182"/>
      <c r="D182"/>
      <c r="E182"/>
      <c r="F182"/>
      <c r="G182"/>
      <c r="H182"/>
      <c r="I182"/>
      <c r="J182"/>
      <c r="Y182"/>
    </row>
    <row r="183" spans="1:25" x14ac:dyDescent="0.25">
      <c r="A183"/>
      <c r="B183"/>
      <c r="C183"/>
      <c r="D183"/>
      <c r="E183"/>
      <c r="F183"/>
      <c r="G183"/>
      <c r="H183"/>
      <c r="I183"/>
      <c r="J183"/>
      <c r="Y183"/>
    </row>
    <row r="184" spans="1:25" x14ac:dyDescent="0.25">
      <c r="A184"/>
      <c r="B184"/>
      <c r="C184"/>
      <c r="D184"/>
      <c r="E184"/>
      <c r="F184"/>
      <c r="G184"/>
      <c r="H184"/>
      <c r="I184"/>
      <c r="J184"/>
      <c r="Y184"/>
    </row>
    <row r="187" spans="1:25" x14ac:dyDescent="0.25">
      <c r="A187"/>
      <c r="B187"/>
      <c r="C187"/>
      <c r="D187"/>
      <c r="E187"/>
      <c r="F187"/>
      <c r="G187"/>
      <c r="H187"/>
      <c r="I187"/>
      <c r="J187"/>
      <c r="Y187"/>
    </row>
    <row r="188" spans="1:25" x14ac:dyDescent="0.25">
      <c r="A188"/>
      <c r="B188"/>
      <c r="C188"/>
      <c r="D188"/>
      <c r="E188"/>
      <c r="F188"/>
      <c r="G188"/>
      <c r="H188"/>
      <c r="I188"/>
      <c r="J188"/>
      <c r="Y188"/>
    </row>
    <row r="189" spans="1:25" x14ac:dyDescent="0.25">
      <c r="A189"/>
      <c r="B189"/>
      <c r="C189"/>
      <c r="D189"/>
      <c r="E189"/>
      <c r="F189"/>
      <c r="G189"/>
      <c r="H189"/>
      <c r="I189"/>
      <c r="J189"/>
      <c r="Y189"/>
    </row>
    <row r="190" spans="1:25" x14ac:dyDescent="0.25">
      <c r="A190"/>
      <c r="B190"/>
      <c r="C190"/>
      <c r="D190"/>
      <c r="E190"/>
      <c r="F190"/>
      <c r="G190"/>
      <c r="H190"/>
      <c r="I190"/>
      <c r="J190"/>
      <c r="Y190"/>
    </row>
    <row r="191" spans="1:25" x14ac:dyDescent="0.25">
      <c r="A191"/>
      <c r="B191"/>
      <c r="C191"/>
      <c r="D191"/>
      <c r="E191"/>
      <c r="F191"/>
      <c r="G191"/>
      <c r="H191"/>
      <c r="I191"/>
      <c r="J191"/>
      <c r="Y191"/>
    </row>
    <row r="192" spans="1:25" x14ac:dyDescent="0.25">
      <c r="A192"/>
      <c r="B192"/>
      <c r="C192"/>
      <c r="D192"/>
      <c r="E192"/>
      <c r="F192"/>
      <c r="G192"/>
      <c r="H192"/>
      <c r="I192"/>
      <c r="J192"/>
      <c r="Y192"/>
    </row>
    <row r="193" spans="1:25" x14ac:dyDescent="0.25">
      <c r="A193"/>
      <c r="B193"/>
      <c r="C193"/>
      <c r="D193"/>
      <c r="E193"/>
      <c r="F193"/>
      <c r="G193"/>
      <c r="H193"/>
      <c r="I193"/>
      <c r="J193"/>
      <c r="Y193"/>
    </row>
    <row r="194" spans="1:25" x14ac:dyDescent="0.25">
      <c r="A194"/>
      <c r="B194"/>
      <c r="C194"/>
      <c r="D194"/>
      <c r="E194"/>
      <c r="F194"/>
      <c r="G194"/>
      <c r="H194"/>
      <c r="I194"/>
      <c r="J194"/>
      <c r="Y194"/>
    </row>
    <row r="195" spans="1:25" x14ac:dyDescent="0.25">
      <c r="A195"/>
      <c r="B195"/>
      <c r="C195"/>
      <c r="D195"/>
      <c r="E195"/>
      <c r="F195"/>
      <c r="G195"/>
      <c r="H195"/>
      <c r="I195"/>
      <c r="J195"/>
      <c r="Y195"/>
    </row>
    <row r="196" spans="1:25" x14ac:dyDescent="0.25">
      <c r="A196"/>
      <c r="B196"/>
      <c r="C196"/>
      <c r="D196"/>
      <c r="E196"/>
      <c r="F196"/>
      <c r="G196"/>
      <c r="H196"/>
      <c r="I196"/>
      <c r="J196"/>
      <c r="Y196"/>
    </row>
    <row r="197" spans="1:25" x14ac:dyDescent="0.25">
      <c r="A197"/>
      <c r="B197"/>
      <c r="C197"/>
      <c r="D197"/>
      <c r="E197"/>
      <c r="F197"/>
      <c r="G197"/>
      <c r="H197"/>
      <c r="I197"/>
      <c r="J197"/>
      <c r="Y197"/>
    </row>
  </sheetData>
  <autoFilter ref="A7:AB7"/>
  <mergeCells count="23">
    <mergeCell ref="R5:R6"/>
    <mergeCell ref="S5:T5"/>
    <mergeCell ref="U5:U6"/>
    <mergeCell ref="V5:X5"/>
    <mergeCell ref="Y5:Y6"/>
    <mergeCell ref="P122:Q123"/>
    <mergeCell ref="R122:W122"/>
    <mergeCell ref="L5:L6"/>
    <mergeCell ref="M5:M6"/>
    <mergeCell ref="N5:N6"/>
    <mergeCell ref="O5:O6"/>
    <mergeCell ref="P5:P6"/>
    <mergeCell ref="Q5:Q6"/>
    <mergeCell ref="M2:Q2"/>
    <mergeCell ref="U2:V2"/>
    <mergeCell ref="W2:Y2"/>
    <mergeCell ref="I4:I6"/>
    <mergeCell ref="J4:L4"/>
    <mergeCell ref="M4:P4"/>
    <mergeCell ref="Q4:T4"/>
    <mergeCell ref="U4:Y4"/>
    <mergeCell ref="J5:J6"/>
    <mergeCell ref="K5:K6"/>
  </mergeCells>
  <conditionalFormatting sqref="Z156">
    <cfRule type="expression" dxfId="1" priority="2">
      <formula>Z156&lt;&gt;0</formula>
    </cfRule>
  </conditionalFormatting>
  <conditionalFormatting sqref="Z157">
    <cfRule type="expression" dxfId="0" priority="1">
      <formula>Z157&lt;&gt;0</formula>
    </cfRule>
  </conditionalFormatting>
  <printOptions horizontalCentered="1"/>
  <pageMargins left="0.11811023622047245" right="0.11811023622047245" top="0.39370078740157483" bottom="0.39370078740157483" header="0.31496062992125984" footer="0.31496062992125984"/>
  <pageSetup paperSize="9" scale="62" orientation="landscape" r:id="rId1"/>
  <headerFooter>
    <oddFooter>&amp;L&amp;D&amp;C&amp;Z&amp;F&amp;R&amp;T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4</vt:i4>
      </vt:variant>
    </vt:vector>
  </HeadingPairs>
  <TitlesOfParts>
    <vt:vector size="8" baseType="lpstr">
      <vt:lpstr>2014</vt:lpstr>
      <vt:lpstr>2015</vt:lpstr>
      <vt:lpstr>2016</vt:lpstr>
      <vt:lpstr>2017</vt:lpstr>
      <vt:lpstr>'2014'!Area_de_impressao</vt:lpstr>
      <vt:lpstr>'2015'!Area_de_impressao</vt:lpstr>
      <vt:lpstr>'2016'!Area_de_impressao</vt:lpstr>
      <vt:lpstr>'2017'!Area_de_impressao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Michelle Dos Santos Brito Rocha</dc:creator>
  <cp:lastModifiedBy>Bianca de Gouveia da Silva</cp:lastModifiedBy>
  <dcterms:created xsi:type="dcterms:W3CDTF">2017-11-29T12:59:36Z</dcterms:created>
  <dcterms:modified xsi:type="dcterms:W3CDTF">2018-06-26T19:28:55Z</dcterms:modified>
</cp:coreProperties>
</file>